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Отчет об исполнении (9 месяцев 2024)\"/>
    </mc:Choice>
  </mc:AlternateContent>
  <bookViews>
    <workbookView xWindow="855" yWindow="825" windowWidth="22185" windowHeight="12135"/>
  </bookViews>
  <sheets>
    <sheet name="Документ" sheetId="2" r:id="rId1"/>
  </sheets>
  <definedNames>
    <definedName name="_xlnm._FilterDatabase" localSheetId="0" hidden="1">Документ!$B$12:$K$191</definedName>
    <definedName name="_xlnm.Print_Titles" localSheetId="0">Документ!$11:$11</definedName>
  </definedNames>
  <calcPr calcId="152511" iterate="1"/>
</workbook>
</file>

<file path=xl/calcChain.xml><?xml version="1.0" encoding="utf-8"?>
<calcChain xmlns="http://schemas.openxmlformats.org/spreadsheetml/2006/main">
  <c r="K149" i="2" l="1"/>
  <c r="I148" i="2"/>
  <c r="I139" i="2"/>
  <c r="K116" i="2"/>
  <c r="K89" i="2"/>
  <c r="K88" i="2"/>
  <c r="I82" i="2"/>
  <c r="K72" i="2"/>
  <c r="K73" i="2"/>
  <c r="K69" i="2"/>
  <c r="K70" i="2"/>
  <c r="I67" i="2"/>
  <c r="I68" i="2"/>
  <c r="I59" i="2"/>
  <c r="I58" i="2"/>
  <c r="I56" i="2"/>
  <c r="I57" i="2"/>
  <c r="I55" i="2"/>
  <c r="K54" i="2"/>
  <c r="K53" i="2"/>
  <c r="I35" i="2"/>
  <c r="I34" i="2"/>
  <c r="F172" i="2" l="1"/>
  <c r="F189" i="2"/>
  <c r="J189" i="2"/>
  <c r="H189" i="2"/>
  <c r="H172" i="2"/>
  <c r="D172" i="2"/>
  <c r="I177" i="2"/>
  <c r="I178" i="2"/>
  <c r="G178" i="2"/>
  <c r="C177" i="2"/>
  <c r="G177" i="2"/>
  <c r="C178" i="2"/>
  <c r="F178" i="2"/>
  <c r="F177" i="2"/>
  <c r="J177" i="2"/>
  <c r="H177" i="2"/>
  <c r="E177" i="2"/>
  <c r="D177" i="2"/>
  <c r="H158" i="2"/>
  <c r="D158" i="2"/>
  <c r="I161" i="2"/>
  <c r="F161" i="2"/>
  <c r="C161" i="2"/>
  <c r="G161" i="2" s="1"/>
  <c r="I160" i="2"/>
  <c r="F160" i="2"/>
  <c r="C160" i="2"/>
  <c r="G160" i="2" s="1"/>
  <c r="H119" i="2" l="1"/>
  <c r="H103" i="2"/>
  <c r="H93" i="2" s="1"/>
  <c r="H94" i="2"/>
  <c r="D103" i="2"/>
  <c r="I115" i="2"/>
  <c r="F115" i="2"/>
  <c r="C115" i="2"/>
  <c r="I114" i="2"/>
  <c r="F114" i="2"/>
  <c r="G114" i="2" s="1"/>
  <c r="C114" i="2"/>
  <c r="D84" i="2"/>
  <c r="I86" i="2"/>
  <c r="C86" i="2"/>
  <c r="G86" i="2" s="1"/>
  <c r="H61" i="2"/>
  <c r="E61" i="2"/>
  <c r="D61" i="2"/>
  <c r="C64" i="2"/>
  <c r="C65" i="2"/>
  <c r="F65" i="2"/>
  <c r="F64" i="2"/>
  <c r="I63" i="2"/>
  <c r="I64" i="2"/>
  <c r="I65" i="2"/>
  <c r="F63" i="2"/>
  <c r="G63" i="2" s="1"/>
  <c r="C63" i="2"/>
  <c r="I52" i="2"/>
  <c r="J51" i="2"/>
  <c r="H51" i="2"/>
  <c r="I51" i="2" s="1"/>
  <c r="F51" i="2"/>
  <c r="D51" i="2"/>
  <c r="E51" i="2"/>
  <c r="F52" i="2"/>
  <c r="C52" i="2"/>
  <c r="C51" i="2" s="1"/>
  <c r="H48" i="2"/>
  <c r="D48" i="2"/>
  <c r="F50" i="2"/>
  <c r="G50" i="2" s="1"/>
  <c r="I50" i="2"/>
  <c r="C50" i="2"/>
  <c r="D34" i="2"/>
  <c r="F36" i="2"/>
  <c r="C36" i="2"/>
  <c r="G36" i="2" l="1"/>
  <c r="G51" i="2"/>
  <c r="G52" i="2"/>
  <c r="G115" i="2"/>
  <c r="G64" i="2"/>
  <c r="G65" i="2"/>
  <c r="H173" i="2"/>
  <c r="D173" i="2"/>
  <c r="I188" i="2"/>
  <c r="F188" i="2"/>
  <c r="F187" i="2" s="1"/>
  <c r="C188" i="2"/>
  <c r="C187" i="2" s="1"/>
  <c r="C186" i="2" s="1"/>
  <c r="J187" i="2"/>
  <c r="J186" i="2" s="1"/>
  <c r="H187" i="2"/>
  <c r="H186" i="2" s="1"/>
  <c r="I186" i="2" s="1"/>
  <c r="E187" i="2"/>
  <c r="E186" i="2" s="1"/>
  <c r="D187" i="2"/>
  <c r="D186" i="2" s="1"/>
  <c r="I185" i="2"/>
  <c r="J183" i="2"/>
  <c r="E183" i="2"/>
  <c r="J184" i="2"/>
  <c r="H184" i="2"/>
  <c r="H183" i="2" s="1"/>
  <c r="E184" i="2"/>
  <c r="D184" i="2"/>
  <c r="D183" i="2" s="1"/>
  <c r="C184" i="2"/>
  <c r="C183" i="2" s="1"/>
  <c r="F185" i="2"/>
  <c r="F184" i="2" s="1"/>
  <c r="C185" i="2"/>
  <c r="I180" i="2"/>
  <c r="F180" i="2"/>
  <c r="F179" i="2" s="1"/>
  <c r="J179" i="2"/>
  <c r="H179" i="2"/>
  <c r="E179" i="2"/>
  <c r="D179" i="2"/>
  <c r="C180" i="2"/>
  <c r="I175" i="2"/>
  <c r="F175" i="2"/>
  <c r="C175" i="2"/>
  <c r="H167" i="2"/>
  <c r="I153" i="2"/>
  <c r="I154" i="2"/>
  <c r="J152" i="2"/>
  <c r="H152" i="2"/>
  <c r="E152" i="2"/>
  <c r="D152" i="2"/>
  <c r="F154" i="2"/>
  <c r="F153" i="2"/>
  <c r="C154" i="2"/>
  <c r="C153" i="2"/>
  <c r="C152" i="2" s="1"/>
  <c r="H135" i="2"/>
  <c r="E135" i="2"/>
  <c r="D135" i="2"/>
  <c r="I137" i="2"/>
  <c r="F137" i="2"/>
  <c r="C137" i="2"/>
  <c r="C129" i="2"/>
  <c r="C130" i="2"/>
  <c r="C131" i="2"/>
  <c r="I129" i="2"/>
  <c r="I131" i="2"/>
  <c r="J130" i="2"/>
  <c r="J128" i="2"/>
  <c r="J127" i="2" s="1"/>
  <c r="H130" i="2"/>
  <c r="H128" i="2"/>
  <c r="I128" i="2" s="1"/>
  <c r="E128" i="2"/>
  <c r="E130" i="2"/>
  <c r="E127" i="2" s="1"/>
  <c r="D128" i="2"/>
  <c r="C128" i="2" s="1"/>
  <c r="D130" i="2"/>
  <c r="F131" i="2"/>
  <c r="F130" i="2" s="1"/>
  <c r="F129" i="2"/>
  <c r="F128" i="2" s="1"/>
  <c r="E103" i="2"/>
  <c r="I117" i="2"/>
  <c r="F117" i="2"/>
  <c r="C117" i="2"/>
  <c r="J78" i="2"/>
  <c r="H78" i="2"/>
  <c r="E78" i="2"/>
  <c r="D78" i="2"/>
  <c r="F79" i="2"/>
  <c r="F78" i="2" s="1"/>
  <c r="C79" i="2"/>
  <c r="C78" i="2" s="1"/>
  <c r="G188" i="2" l="1"/>
  <c r="I179" i="2"/>
  <c r="I183" i="2"/>
  <c r="G187" i="2"/>
  <c r="F186" i="2"/>
  <c r="G186" i="2" s="1"/>
  <c r="F183" i="2"/>
  <c r="G183" i="2" s="1"/>
  <c r="G184" i="2"/>
  <c r="G185" i="2"/>
  <c r="I187" i="2"/>
  <c r="G153" i="2"/>
  <c r="G180" i="2"/>
  <c r="D127" i="2"/>
  <c r="C127" i="2" s="1"/>
  <c r="G129" i="2"/>
  <c r="G154" i="2"/>
  <c r="I184" i="2"/>
  <c r="I152" i="2"/>
  <c r="I130" i="2"/>
  <c r="G175" i="2"/>
  <c r="C179" i="2"/>
  <c r="G179" i="2" s="1"/>
  <c r="H127" i="2"/>
  <c r="G128" i="2"/>
  <c r="F152" i="2"/>
  <c r="G152" i="2" s="1"/>
  <c r="G137" i="2"/>
  <c r="G131" i="2"/>
  <c r="F127" i="2"/>
  <c r="G130" i="2"/>
  <c r="G117" i="2"/>
  <c r="F57" i="2"/>
  <c r="C57" i="2"/>
  <c r="C56" i="2" s="1"/>
  <c r="F59" i="2"/>
  <c r="C59" i="2"/>
  <c r="C58" i="2" s="1"/>
  <c r="J56" i="2"/>
  <c r="J58" i="2"/>
  <c r="E58" i="2"/>
  <c r="E56" i="2"/>
  <c r="E55" i="2" s="1"/>
  <c r="H56" i="2"/>
  <c r="H58" i="2"/>
  <c r="D56" i="2"/>
  <c r="D58" i="2"/>
  <c r="J34" i="2"/>
  <c r="H34" i="2"/>
  <c r="E34" i="2"/>
  <c r="F35" i="2"/>
  <c r="F34" i="2" s="1"/>
  <c r="C35" i="2"/>
  <c r="C34" i="2" s="1"/>
  <c r="I127" i="2" l="1"/>
  <c r="D55" i="2"/>
  <c r="G127" i="2"/>
  <c r="H55" i="2"/>
  <c r="F56" i="2"/>
  <c r="G57" i="2"/>
  <c r="C55" i="2"/>
  <c r="F58" i="2"/>
  <c r="G58" i="2" s="1"/>
  <c r="G35" i="2"/>
  <c r="G59" i="2"/>
  <c r="G34" i="2"/>
  <c r="J55" i="2"/>
  <c r="I20" i="2"/>
  <c r="J19" i="2"/>
  <c r="H19" i="2"/>
  <c r="F20" i="2"/>
  <c r="F19" i="2" s="1"/>
  <c r="E19" i="2"/>
  <c r="D19" i="2"/>
  <c r="C20" i="2"/>
  <c r="I19" i="2" l="1"/>
  <c r="F55" i="2"/>
  <c r="G55" i="2" s="1"/>
  <c r="G56" i="2"/>
  <c r="G20" i="2"/>
  <c r="C19" i="2"/>
  <c r="G19" i="2" s="1"/>
  <c r="J146" i="2"/>
  <c r="H146" i="2"/>
  <c r="J173" i="2" l="1"/>
  <c r="E173" i="2"/>
  <c r="J181" i="2"/>
  <c r="H181" i="2"/>
  <c r="E181" i="2"/>
  <c r="D181" i="2"/>
  <c r="J163" i="2"/>
  <c r="H163" i="2"/>
  <c r="H162" i="2" s="1"/>
  <c r="E163" i="2"/>
  <c r="D163" i="2"/>
  <c r="E158" i="2"/>
  <c r="E146" i="2"/>
  <c r="D146" i="2"/>
  <c r="J155" i="2"/>
  <c r="H155" i="2"/>
  <c r="E155" i="2"/>
  <c r="D155" i="2"/>
  <c r="H150" i="2"/>
  <c r="E150" i="2"/>
  <c r="D150" i="2"/>
  <c r="J140" i="2"/>
  <c r="H140" i="2"/>
  <c r="E140" i="2"/>
  <c r="D140" i="2"/>
  <c r="J138" i="2"/>
  <c r="H138" i="2"/>
  <c r="E138" i="2"/>
  <c r="D138" i="2"/>
  <c r="J135" i="2"/>
  <c r="J119" i="2"/>
  <c r="E119" i="2"/>
  <c r="D119" i="2"/>
  <c r="J103" i="2"/>
  <c r="J94" i="2"/>
  <c r="E94" i="2"/>
  <c r="D94" i="2"/>
  <c r="J84" i="2"/>
  <c r="H84" i="2"/>
  <c r="E84" i="2"/>
  <c r="F89" i="2"/>
  <c r="I89" i="2"/>
  <c r="C89" i="2"/>
  <c r="J172" i="2" l="1"/>
  <c r="E172" i="2"/>
  <c r="G89" i="2"/>
  <c r="F88" i="2"/>
  <c r="I88" i="2"/>
  <c r="C88" i="2"/>
  <c r="J81" i="2"/>
  <c r="H81" i="2"/>
  <c r="E81" i="2"/>
  <c r="D81" i="2"/>
  <c r="J61" i="2"/>
  <c r="G88" i="2" l="1"/>
  <c r="J53" i="2"/>
  <c r="F54" i="2"/>
  <c r="H43" i="2"/>
  <c r="D43" i="2"/>
  <c r="J39" i="2"/>
  <c r="H39" i="2"/>
  <c r="E39" i="2"/>
  <c r="D39" i="2"/>
  <c r="I18" i="2"/>
  <c r="F18" i="2"/>
  <c r="J17" i="2"/>
  <c r="J16" i="2" s="1"/>
  <c r="H17" i="2"/>
  <c r="H16" i="2" s="1"/>
  <c r="E17" i="2"/>
  <c r="E16" i="2" s="1"/>
  <c r="D17" i="2"/>
  <c r="D16" i="2" s="1"/>
  <c r="C18" i="2"/>
  <c r="C17" i="2" l="1"/>
  <c r="G18" i="2"/>
  <c r="F17" i="2"/>
  <c r="F16" i="2" s="1"/>
  <c r="I17" i="2"/>
  <c r="C16" i="2"/>
  <c r="G17" i="2" l="1"/>
  <c r="I16" i="2"/>
  <c r="G16" i="2"/>
  <c r="H143" i="2"/>
  <c r="D46" i="2" l="1"/>
  <c r="D26" i="2"/>
  <c r="D22" i="2"/>
  <c r="D66" i="2" l="1"/>
  <c r="J71" i="2"/>
  <c r="H71" i="2"/>
  <c r="E71" i="2"/>
  <c r="D71" i="2"/>
  <c r="I72" i="2"/>
  <c r="I73" i="2"/>
  <c r="F72" i="2"/>
  <c r="F73" i="2"/>
  <c r="C72" i="2"/>
  <c r="C73" i="2"/>
  <c r="F116" i="2"/>
  <c r="F113" i="2"/>
  <c r="F112" i="2"/>
  <c r="F111" i="2"/>
  <c r="F110" i="2"/>
  <c r="F109" i="2"/>
  <c r="C116" i="2"/>
  <c r="C113" i="2"/>
  <c r="C112" i="2"/>
  <c r="C111" i="2"/>
  <c r="C110" i="2"/>
  <c r="I116" i="2"/>
  <c r="I113" i="2"/>
  <c r="I111" i="2"/>
  <c r="C109" i="2"/>
  <c r="D60" i="2" l="1"/>
  <c r="G72" i="2"/>
  <c r="G73" i="2"/>
  <c r="G113" i="2"/>
  <c r="G111" i="2"/>
  <c r="G116" i="2"/>
  <c r="K156" i="2" l="1"/>
  <c r="I156" i="2"/>
  <c r="I176" i="2"/>
  <c r="I182" i="2"/>
  <c r="F176" i="2"/>
  <c r="C176" i="2"/>
  <c r="K148" i="2"/>
  <c r="K139" i="2"/>
  <c r="I125" i="2"/>
  <c r="I126" i="2"/>
  <c r="F125" i="2"/>
  <c r="F126" i="2"/>
  <c r="C125" i="2"/>
  <c r="C126" i="2"/>
  <c r="K118" i="2"/>
  <c r="K74" i="2"/>
  <c r="F74" i="2"/>
  <c r="C74" i="2"/>
  <c r="F182" i="2"/>
  <c r="F181" i="2" s="1"/>
  <c r="C182" i="2"/>
  <c r="F174" i="2"/>
  <c r="F173" i="2" s="1"/>
  <c r="K84" i="2" l="1"/>
  <c r="I181" i="2"/>
  <c r="G182" i="2"/>
  <c r="G176" i="2"/>
  <c r="G126" i="2"/>
  <c r="G125" i="2"/>
  <c r="G74" i="2"/>
  <c r="F71" i="2"/>
  <c r="C181" i="2"/>
  <c r="F151" i="2"/>
  <c r="F150" i="2" s="1"/>
  <c r="I151" i="2"/>
  <c r="J150" i="2"/>
  <c r="D143" i="2"/>
  <c r="K138" i="2"/>
  <c r="G181" i="2" l="1"/>
  <c r="I146" i="2"/>
  <c r="C151" i="2"/>
  <c r="G151" i="2" s="1"/>
  <c r="I150" i="2"/>
  <c r="K155" i="2"/>
  <c r="I155" i="2"/>
  <c r="I96" i="2"/>
  <c r="I97" i="2"/>
  <c r="I98" i="2"/>
  <c r="I99" i="2"/>
  <c r="F96" i="2"/>
  <c r="F97" i="2"/>
  <c r="F98" i="2"/>
  <c r="F99" i="2"/>
  <c r="C96" i="2"/>
  <c r="C97" i="2"/>
  <c r="C98" i="2"/>
  <c r="C99" i="2"/>
  <c r="C155" i="2" l="1"/>
  <c r="C150" i="2"/>
  <c r="G150" i="2" s="1"/>
  <c r="G98" i="2"/>
  <c r="G97" i="2"/>
  <c r="G99" i="2"/>
  <c r="G96" i="2"/>
  <c r="J83" i="2"/>
  <c r="H83" i="2"/>
  <c r="E83" i="2"/>
  <c r="D83" i="2"/>
  <c r="F87" i="2" l="1"/>
  <c r="I87" i="2"/>
  <c r="C87" i="2"/>
  <c r="F53" i="2"/>
  <c r="E53" i="2"/>
  <c r="C53" i="2" s="1"/>
  <c r="C54" i="2"/>
  <c r="G54" i="2" s="1"/>
  <c r="E22" i="2"/>
  <c r="C41" i="2"/>
  <c r="F41" i="2"/>
  <c r="I41" i="2"/>
  <c r="J26" i="2"/>
  <c r="H26" i="2"/>
  <c r="E26" i="2"/>
  <c r="F29" i="2"/>
  <c r="I29" i="2"/>
  <c r="C29" i="2"/>
  <c r="C15" i="2"/>
  <c r="F15" i="2"/>
  <c r="I15" i="2"/>
  <c r="J14" i="2"/>
  <c r="J13" i="2" s="1"/>
  <c r="H14" i="2"/>
  <c r="H13" i="2" s="1"/>
  <c r="E14" i="2"/>
  <c r="E13" i="2" s="1"/>
  <c r="D14" i="2"/>
  <c r="D13" i="2" s="1"/>
  <c r="G41" i="2" l="1"/>
  <c r="G15" i="2"/>
  <c r="I14" i="2"/>
  <c r="C13" i="2"/>
  <c r="G53" i="2"/>
  <c r="F14" i="2"/>
  <c r="C14" i="2"/>
  <c r="G87" i="2"/>
  <c r="G29" i="2"/>
  <c r="I49" i="2"/>
  <c r="F49" i="2"/>
  <c r="C49" i="2"/>
  <c r="J48" i="2"/>
  <c r="C48" i="2"/>
  <c r="G14" i="2" l="1"/>
  <c r="F13" i="2"/>
  <c r="I13" i="2"/>
  <c r="I48" i="2"/>
  <c r="G49" i="2"/>
  <c r="F48" i="2"/>
  <c r="G48" i="2" s="1"/>
  <c r="J167" i="2"/>
  <c r="J162" i="2" s="1"/>
  <c r="G13" i="2" l="1"/>
  <c r="J133" i="2"/>
  <c r="C174" i="2"/>
  <c r="C171" i="2"/>
  <c r="C168" i="2"/>
  <c r="C166" i="2"/>
  <c r="C165" i="2"/>
  <c r="C164" i="2"/>
  <c r="C159" i="2"/>
  <c r="C149" i="2"/>
  <c r="C148" i="2"/>
  <c r="F147" i="2"/>
  <c r="K147" i="2"/>
  <c r="C147" i="2"/>
  <c r="C145" i="2"/>
  <c r="C144" i="2"/>
  <c r="C142" i="2"/>
  <c r="C141" i="2"/>
  <c r="C139" i="2"/>
  <c r="C136" i="2"/>
  <c r="C134" i="2"/>
  <c r="F124" i="2"/>
  <c r="I124" i="2"/>
  <c r="C124" i="2"/>
  <c r="C123" i="2"/>
  <c r="C122" i="2"/>
  <c r="C121" i="2"/>
  <c r="C120" i="2"/>
  <c r="I108" i="2"/>
  <c r="F108" i="2"/>
  <c r="F118" i="2"/>
  <c r="C108" i="2"/>
  <c r="C118" i="2"/>
  <c r="I107" i="2"/>
  <c r="F107" i="2"/>
  <c r="C107" i="2"/>
  <c r="F106" i="2"/>
  <c r="I106" i="2"/>
  <c r="C106" i="2"/>
  <c r="F105" i="2"/>
  <c r="I105" i="2"/>
  <c r="C105" i="2"/>
  <c r="C104" i="2"/>
  <c r="C102" i="2"/>
  <c r="C101" i="2"/>
  <c r="C100" i="2"/>
  <c r="C95" i="2"/>
  <c r="C92" i="2"/>
  <c r="C85" i="2"/>
  <c r="C82" i="2"/>
  <c r="C77" i="2"/>
  <c r="J66" i="2"/>
  <c r="J60" i="2" s="1"/>
  <c r="H66" i="2"/>
  <c r="H60" i="2" s="1"/>
  <c r="E66" i="2"/>
  <c r="C70" i="2"/>
  <c r="C69" i="2"/>
  <c r="C68" i="2"/>
  <c r="C67" i="2"/>
  <c r="C62" i="2"/>
  <c r="C47" i="2"/>
  <c r="J43" i="2"/>
  <c r="C45" i="2"/>
  <c r="C44" i="2"/>
  <c r="C42" i="2"/>
  <c r="C40" i="2"/>
  <c r="C38" i="2"/>
  <c r="C33" i="2"/>
  <c r="C32" i="2"/>
  <c r="C31" i="2"/>
  <c r="C30" i="2"/>
  <c r="C28" i="2"/>
  <c r="C27" i="2"/>
  <c r="C25" i="2"/>
  <c r="C24" i="2"/>
  <c r="F25" i="2"/>
  <c r="F30" i="2"/>
  <c r="F31" i="2"/>
  <c r="F32" i="2"/>
  <c r="F33" i="2"/>
  <c r="F38" i="2"/>
  <c r="F40" i="2"/>
  <c r="F42" i="2"/>
  <c r="F44" i="2"/>
  <c r="F62" i="2"/>
  <c r="F67" i="2"/>
  <c r="F68" i="2"/>
  <c r="F69" i="2"/>
  <c r="F70" i="2"/>
  <c r="F77" i="2"/>
  <c r="F82" i="2"/>
  <c r="F85" i="2"/>
  <c r="F92" i="2"/>
  <c r="F95" i="2"/>
  <c r="F100" i="2"/>
  <c r="F101" i="2"/>
  <c r="F102" i="2"/>
  <c r="F104" i="2"/>
  <c r="F120" i="2"/>
  <c r="F121" i="2"/>
  <c r="F122" i="2"/>
  <c r="F123" i="2"/>
  <c r="F134" i="2"/>
  <c r="F136" i="2"/>
  <c r="F135" i="2" s="1"/>
  <c r="F139" i="2"/>
  <c r="F138" i="2" s="1"/>
  <c r="F141" i="2"/>
  <c r="F142" i="2"/>
  <c r="F144" i="2"/>
  <c r="F145" i="2"/>
  <c r="F148" i="2"/>
  <c r="F149" i="2"/>
  <c r="F159" i="2"/>
  <c r="F158" i="2" s="1"/>
  <c r="F164" i="2"/>
  <c r="F165" i="2"/>
  <c r="F166" i="2"/>
  <c r="F168" i="2"/>
  <c r="F171" i="2"/>
  <c r="K25" i="2"/>
  <c r="K30" i="2"/>
  <c r="K31" i="2"/>
  <c r="K32" i="2"/>
  <c r="K33" i="2"/>
  <c r="K40" i="2"/>
  <c r="K42" i="2"/>
  <c r="K67" i="2"/>
  <c r="K68" i="2"/>
  <c r="K82" i="2"/>
  <c r="K92" i="2"/>
  <c r="K166" i="2"/>
  <c r="K171" i="2"/>
  <c r="I38" i="2"/>
  <c r="I44" i="2"/>
  <c r="I62" i="2"/>
  <c r="I69" i="2"/>
  <c r="I70" i="2"/>
  <c r="I77" i="2"/>
  <c r="I85" i="2"/>
  <c r="I92" i="2"/>
  <c r="I95" i="2"/>
  <c r="I100" i="2"/>
  <c r="I102" i="2"/>
  <c r="I120" i="2"/>
  <c r="I121" i="2"/>
  <c r="I122" i="2"/>
  <c r="I123" i="2"/>
  <c r="I134" i="2"/>
  <c r="I136" i="2"/>
  <c r="I141" i="2"/>
  <c r="I142" i="2"/>
  <c r="I144" i="2"/>
  <c r="I145" i="2"/>
  <c r="I149" i="2"/>
  <c r="I159" i="2"/>
  <c r="I164" i="2"/>
  <c r="I165" i="2"/>
  <c r="I168" i="2"/>
  <c r="I171" i="2"/>
  <c r="I174" i="2"/>
  <c r="C23" i="2"/>
  <c r="F103" i="2" l="1"/>
  <c r="F146" i="2"/>
  <c r="F163" i="2"/>
  <c r="F140" i="2"/>
  <c r="F119" i="2"/>
  <c r="G142" i="2"/>
  <c r="G141" i="2"/>
  <c r="C156" i="2"/>
  <c r="G171" i="2"/>
  <c r="G174" i="2"/>
  <c r="G168" i="2"/>
  <c r="G166" i="2"/>
  <c r="G165" i="2"/>
  <c r="G164" i="2"/>
  <c r="G159" i="2"/>
  <c r="F156" i="2"/>
  <c r="F155" i="2" s="1"/>
  <c r="G155" i="2" s="1"/>
  <c r="G144" i="2"/>
  <c r="G147" i="2"/>
  <c r="G149" i="2"/>
  <c r="G148" i="2"/>
  <c r="G145" i="2"/>
  <c r="G139" i="2"/>
  <c r="G136" i="2"/>
  <c r="G134" i="2"/>
  <c r="G124" i="2"/>
  <c r="G118" i="2"/>
  <c r="G123" i="2"/>
  <c r="G122" i="2"/>
  <c r="G121" i="2"/>
  <c r="G120" i="2"/>
  <c r="G108" i="2"/>
  <c r="G106" i="2"/>
  <c r="G107" i="2"/>
  <c r="G105" i="2"/>
  <c r="G92" i="2"/>
  <c r="G32" i="2"/>
  <c r="G102" i="2"/>
  <c r="G100" i="2"/>
  <c r="G95" i="2"/>
  <c r="F66" i="2"/>
  <c r="G40" i="2"/>
  <c r="G30" i="2"/>
  <c r="G85" i="2"/>
  <c r="G82" i="2"/>
  <c r="G77" i="2"/>
  <c r="G33" i="2"/>
  <c r="G31" i="2"/>
  <c r="G62" i="2"/>
  <c r="G70" i="2"/>
  <c r="G69" i="2"/>
  <c r="G68" i="2"/>
  <c r="G67" i="2"/>
  <c r="G44" i="2"/>
  <c r="G42" i="2"/>
  <c r="G38" i="2"/>
  <c r="G25" i="2"/>
  <c r="G156" i="2" l="1"/>
  <c r="I94" i="2"/>
  <c r="C94" i="2"/>
  <c r="K146" i="2" l="1"/>
  <c r="C146" i="2"/>
  <c r="C138" i="2"/>
  <c r="C84" i="2"/>
  <c r="I138" i="2"/>
  <c r="G138" i="2" l="1"/>
  <c r="G146" i="2"/>
  <c r="C83" i="2"/>
  <c r="E76" i="2" l="1"/>
  <c r="E75" i="2" s="1"/>
  <c r="H76" i="2"/>
  <c r="H75" i="2" s="1"/>
  <c r="J76" i="2"/>
  <c r="J75" i="2" s="1"/>
  <c r="D76" i="2"/>
  <c r="D75" i="2" s="1"/>
  <c r="H37" i="2"/>
  <c r="J37" i="2"/>
  <c r="D37" i="2"/>
  <c r="D21" i="2" s="1"/>
  <c r="E60" i="2"/>
  <c r="C119" i="2" l="1"/>
  <c r="C103" i="2"/>
  <c r="K103" i="2"/>
  <c r="C81" i="2"/>
  <c r="C75" i="2"/>
  <c r="C76" i="2"/>
  <c r="C61" i="2"/>
  <c r="C66" i="2"/>
  <c r="C39" i="2"/>
  <c r="K39" i="2"/>
  <c r="K66" i="2"/>
  <c r="I119" i="2"/>
  <c r="F76" i="2"/>
  <c r="I76" i="2"/>
  <c r="F37" i="2"/>
  <c r="I37" i="2"/>
  <c r="F39" i="2"/>
  <c r="I39" i="2"/>
  <c r="F94" i="2"/>
  <c r="G94" i="2" s="1"/>
  <c r="I103" i="2"/>
  <c r="I61" i="2"/>
  <c r="F61" i="2"/>
  <c r="F60" i="2" s="1"/>
  <c r="K81" i="2"/>
  <c r="F81" i="2"/>
  <c r="I81" i="2"/>
  <c r="E37" i="2"/>
  <c r="G119" i="2" l="1"/>
  <c r="G39" i="2"/>
  <c r="G103" i="2"/>
  <c r="G61" i="2"/>
  <c r="G81" i="2"/>
  <c r="G76" i="2"/>
  <c r="C60" i="2"/>
  <c r="K60" i="2"/>
  <c r="C37" i="2"/>
  <c r="G37" i="2" s="1"/>
  <c r="F75" i="2"/>
  <c r="G75" i="2" s="1"/>
  <c r="I75" i="2"/>
  <c r="J22" i="2"/>
  <c r="J46" i="2"/>
  <c r="E43" i="2"/>
  <c r="J21" i="2" l="1"/>
  <c r="C43" i="2"/>
  <c r="E46" i="2"/>
  <c r="E21" i="2" s="1"/>
  <c r="C46" i="2" l="1"/>
  <c r="K26" i="2"/>
  <c r="C26" i="2"/>
  <c r="C22" i="2"/>
  <c r="K22" i="2"/>
  <c r="E170" i="2"/>
  <c r="E169" i="2" s="1"/>
  <c r="H170" i="2"/>
  <c r="J170" i="2"/>
  <c r="D170" i="2"/>
  <c r="E167" i="2"/>
  <c r="E162" i="2" s="1"/>
  <c r="D167" i="2"/>
  <c r="D162" i="2" s="1"/>
  <c r="E157" i="2"/>
  <c r="J158" i="2"/>
  <c r="E143" i="2"/>
  <c r="J143" i="2"/>
  <c r="J132" i="2" s="1"/>
  <c r="C140" i="2"/>
  <c r="E133" i="2"/>
  <c r="E132" i="2" s="1"/>
  <c r="H133" i="2"/>
  <c r="H132" i="2" s="1"/>
  <c r="D133" i="2"/>
  <c r="D132" i="2" s="1"/>
  <c r="K163" i="2" l="1"/>
  <c r="C167" i="2"/>
  <c r="C172" i="2"/>
  <c r="C173" i="2"/>
  <c r="D157" i="2"/>
  <c r="C157" i="2" s="1"/>
  <c r="C158" i="2"/>
  <c r="D169" i="2"/>
  <c r="C169" i="2" s="1"/>
  <c r="C170" i="2"/>
  <c r="C163" i="2"/>
  <c r="C143" i="2"/>
  <c r="C133" i="2"/>
  <c r="C135" i="2"/>
  <c r="J169" i="2"/>
  <c r="K169" i="2" s="1"/>
  <c r="K170" i="2"/>
  <c r="H157" i="2"/>
  <c r="I158" i="2"/>
  <c r="I84" i="2"/>
  <c r="F84" i="2"/>
  <c r="G84" i="2" s="1"/>
  <c r="I140" i="2"/>
  <c r="G140" i="2"/>
  <c r="I173" i="2"/>
  <c r="I133" i="2"/>
  <c r="F133" i="2"/>
  <c r="I163" i="2"/>
  <c r="I135" i="2"/>
  <c r="I143" i="2"/>
  <c r="F143" i="2"/>
  <c r="J157" i="2"/>
  <c r="K83" i="2"/>
  <c r="H169" i="2"/>
  <c r="F170" i="2"/>
  <c r="I170" i="2"/>
  <c r="I167" i="2"/>
  <c r="F167" i="2"/>
  <c r="F162" i="2" s="1"/>
  <c r="C21" i="2"/>
  <c r="K21" i="2"/>
  <c r="E93" i="2"/>
  <c r="J93" i="2"/>
  <c r="D93" i="2"/>
  <c r="E91" i="2"/>
  <c r="E90" i="2" s="1"/>
  <c r="H91" i="2"/>
  <c r="J91" i="2"/>
  <c r="D91" i="2"/>
  <c r="E80" i="2"/>
  <c r="E189" i="2" s="1"/>
  <c r="H80" i="2"/>
  <c r="J80" i="2"/>
  <c r="D80" i="2"/>
  <c r="I132" i="2" l="1"/>
  <c r="G158" i="2"/>
  <c r="F132" i="2"/>
  <c r="G167" i="2"/>
  <c r="C132" i="2"/>
  <c r="G173" i="2"/>
  <c r="G170" i="2"/>
  <c r="G163" i="2"/>
  <c r="C162" i="2"/>
  <c r="G143" i="2"/>
  <c r="G135" i="2"/>
  <c r="G133" i="2"/>
  <c r="C93" i="2"/>
  <c r="D90" i="2"/>
  <c r="C90" i="2" s="1"/>
  <c r="C91" i="2"/>
  <c r="C80" i="2"/>
  <c r="K80" i="2"/>
  <c r="K132" i="2"/>
  <c r="I162" i="2"/>
  <c r="K162" i="2"/>
  <c r="I93" i="2"/>
  <c r="F93" i="2"/>
  <c r="F80" i="2"/>
  <c r="I80" i="2"/>
  <c r="I169" i="2"/>
  <c r="F169" i="2"/>
  <c r="G169" i="2" s="1"/>
  <c r="I83" i="2"/>
  <c r="F83" i="2"/>
  <c r="G83" i="2" s="1"/>
  <c r="J90" i="2"/>
  <c r="K91" i="2"/>
  <c r="F157" i="2"/>
  <c r="G157" i="2" s="1"/>
  <c r="I157" i="2"/>
  <c r="H90" i="2"/>
  <c r="I91" i="2"/>
  <c r="F91" i="2"/>
  <c r="K93" i="2"/>
  <c r="G172" i="2"/>
  <c r="I172" i="2"/>
  <c r="F23" i="2"/>
  <c r="G23" i="2" s="1"/>
  <c r="I23" i="2"/>
  <c r="H22" i="2"/>
  <c r="F24" i="2"/>
  <c r="G24" i="2" s="1"/>
  <c r="I24" i="2"/>
  <c r="D189" i="2" l="1"/>
  <c r="K90" i="2"/>
  <c r="K189" i="2"/>
  <c r="I22" i="2"/>
  <c r="G162" i="2"/>
  <c r="G132" i="2"/>
  <c r="G91" i="2"/>
  <c r="G93" i="2"/>
  <c r="G80" i="2"/>
  <c r="I90" i="2"/>
  <c r="F90" i="2"/>
  <c r="F22" i="2"/>
  <c r="F27" i="2"/>
  <c r="G27" i="2" s="1"/>
  <c r="I27" i="2"/>
  <c r="I26" i="2"/>
  <c r="F28" i="2"/>
  <c r="G28" i="2" s="1"/>
  <c r="I28" i="2"/>
  <c r="I43" i="2"/>
  <c r="F45" i="2"/>
  <c r="G45" i="2" s="1"/>
  <c r="I45" i="2"/>
  <c r="G90" i="2" l="1"/>
  <c r="G22" i="2"/>
  <c r="C189" i="2"/>
  <c r="F26" i="2"/>
  <c r="G26" i="2" s="1"/>
  <c r="F43" i="2"/>
  <c r="G43" i="2" l="1"/>
  <c r="H46" i="2"/>
  <c r="F47" i="2"/>
  <c r="G47" i="2" s="1"/>
  <c r="I47" i="2"/>
  <c r="H21" i="2" l="1"/>
  <c r="I46" i="2"/>
  <c r="F46" i="2"/>
  <c r="F21" i="2" l="1"/>
  <c r="G21" i="2" s="1"/>
  <c r="I21" i="2"/>
  <c r="G46" i="2"/>
  <c r="G66" i="2"/>
  <c r="I66" i="2" l="1"/>
  <c r="G60" i="2" l="1"/>
  <c r="I60" i="2"/>
  <c r="G189" i="2" l="1"/>
  <c r="I189" i="2"/>
  <c r="I71" i="2"/>
  <c r="C71" i="2"/>
  <c r="G71" i="2" s="1"/>
  <c r="K71" i="2"/>
</calcChain>
</file>

<file path=xl/sharedStrings.xml><?xml version="1.0" encoding="utf-8"?>
<sst xmlns="http://schemas.openxmlformats.org/spreadsheetml/2006/main" count="199" uniqueCount="195">
  <si>
    <t>Наименование</t>
  </si>
  <si>
    <t>ИТОГО</t>
  </si>
  <si>
    <t xml:space="preserve">  </t>
  </si>
  <si>
    <t>Всего</t>
  </si>
  <si>
    <t>План</t>
  </si>
  <si>
    <t>в том числе:</t>
  </si>
  <si>
    <t>Исполнено</t>
  </si>
  <si>
    <t>рублей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</si>
  <si>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</si>
  <si>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</si>
  <si>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</si>
  <si>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</si>
  <si>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</si>
  <si>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</si>
  <si>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</si>
  <si>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</si>
  <si>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</si>
  <si>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</si>
  <si>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</si>
  <si>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</si>
  <si>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</si>
  <si>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</si>
  <si>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</si>
  <si>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</si>
  <si>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</si>
  <si>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</si>
  <si>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</si>
  <si>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</si>
  <si>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</si>
  <si>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</si>
  <si>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</si>
  <si>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</si>
  <si>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</si>
  <si>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</si>
  <si>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</si>
  <si>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</si>
  <si>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Основное мероприятие: "Мероприятия по повышению безопасности дорожного движения " (4000300000)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</si>
  <si>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</si>
  <si>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</si>
  <si>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</si>
  <si>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</si>
  <si>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Основное мероприятие: Укрепление материально-технической базы учреждений (5600400000)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</si>
  <si>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</si>
  <si>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</si>
  <si>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</si>
  <si>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</si>
  <si>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</si>
  <si>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</si>
  <si>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</si>
  <si>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</si>
  <si>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</si>
  <si>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</si>
  <si>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>% исполнения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</si>
  <si>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 (1500900000)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</si>
  <si>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</si>
  <si>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типа)(150E152300)</t>
  </si>
  <si>
    <t xml:space="preserve">        Строительство средней общеобразовательной школы на 80 мест пгт.Светлая софинансирование с местного бюджета(150E152301)</t>
  </si>
  <si>
    <t xml:space="preserve">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(150EВ51790)</t>
  </si>
  <si>
    <t xml:space="preserve">      Основное мероприятие: Реализация национального проекта "Образование", федерального проекта "Патриотическое воспитание граждан Российской Федерации"(150EВ00000)</t>
  </si>
  <si>
    <t xml:space="preserve">            Устройство и содержание объектов благоустройства и их элементов (1700217021)</t>
  </si>
  <si>
    <t xml:space="preserve">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обслуживание(2000120012)</t>
  </si>
  <si>
    <t xml:space="preserve">        Содержание автомобильных дорог общего пользования местного значения и инженерных сооружений на них в п.Терней Тернейского муниципального округа(4000140101)</t>
  </si>
  <si>
    <t xml:space="preserve">        Содержание автомобильных дорог общего пользования местного значения и инженерных сооружений на них в п.Пластун Тернейского муниципального округа(4000140102)</t>
  </si>
  <si>
    <t xml:space="preserve">        Содержание автомобильных дорог общего пользования местного значения и инженерных сооружений на них в п.Светлая Тернейского муниципального округа(4000140103)</t>
  </si>
  <si>
    <t xml:space="preserve">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округа(4000140104)</t>
  </si>
  <si>
    <t xml:space="preserve">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округа(4000140105)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</si>
  <si>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округа(4000240202)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</si>
  <si>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округа(4000240203)</t>
  </si>
  <si>
    <t xml:space="preserve">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округа(4000240205)</t>
  </si>
  <si>
    <t xml:space="preserve">        Содержание и ремонт пешеходных переходов и тротуаров в пгт.Терней Тернейского муниципального округа(4000340301)</t>
  </si>
  <si>
    <t xml:space="preserve">        Содержание пешеходных переходов и тротуаров в пгт. Пластун Тернейского муниципального округа(4000340302)</t>
  </si>
  <si>
    <t xml:space="preserve">      Основное мероприятие: Реализация национального проекта "Культура", Федеральный проект "Культурная среда"(560А100000)</t>
  </si>
  <si>
    <t xml:space="preserve">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пунктов. Обеспечение пожарной безопасности на границе земель госземзапаса с лесами Тернейского муниципального округа (6700103110)</t>
  </si>
  <si>
    <t xml:space="preserve">          Основное мероприятие: "Обеспечение пожарной безопасности на территории Тернейского муниципального округа" (6700100000)</t>
  </si>
  <si>
    <t xml:space="preserve">      Основное мероприятие: Создание условий для организации добровольной пожарной охраны на территории Тернейского муниципального округа (6700400000)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</si>
  <si>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 (1200000000)</t>
  </si>
  <si>
    <t xml:space="preserve">      Основное мероприятие: Создание условий для социальной активности молодежи, для воспитания гражданственности и патриотизма (1200100000)</t>
  </si>
  <si>
    <t xml:space="preserve">        Организация работы по присуждению именных премий главы Тернейского муниципального округа (1200112010)</t>
  </si>
  <si>
    <t xml:space="preserve">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</si>
  <si>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Обеспечение деятельности подведомственных учреждений дополнительного образования за счёт платных услуг (1500623700)</t>
  </si>
  <si>
    <t xml:space="preserve">          Обеспечение деятельности подведомственных учреждений дополнительного образования за счёт местного бюджета (1500623990)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</si>
  <si>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</si>
  <si>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>за счёт средств местного бюджета</t>
  </si>
  <si>
    <t>за счёт средств краевого бюджета</t>
  </si>
  <si>
    <t>за счёт средств  местного бюджета</t>
  </si>
  <si>
    <t xml:space="preserve"> Обеспечение деятельности подведомственных библиотечных учреждений  за счёт доходов от платных услуг (5600842700)</t>
  </si>
  <si>
    <t xml:space="preserve">          Обеспечение деятельности подведомственных библиотечных учреждений за счёт местного бюджета (5600842990)</t>
  </si>
  <si>
    <t xml:space="preserve">      Основное мероприятие: " Благоустройство общественных территорий " (1700400000)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</si>
  <si>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межмуниципального, краевого, межрегионального, российского и международного уровней (2000120001)</t>
  </si>
  <si>
    <t xml:space="preserve">        Муниципальная программа "Обеспечение жильем молодых семей Тернейского муниципального округа на период 2013 - 2027 годы" (3300000000)</t>
  </si>
  <si>
    <t xml:space="preserve">        Содержание автомобильных дорог общего пользования местного значения и инженерных сооружений на них Тернейского муниципального округа (4000140107)</t>
  </si>
  <si>
    <t xml:space="preserve">        Содержание автомобильной дороги общего пользования местного значения и инженерных сооружений на них Амгу-Максимовка (4000140108)</t>
  </si>
  <si>
    <t xml:space="preserve">        Ремонт автомобильной дороги общего пользования местного значения Тернейского муниципального округа (4000240201)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</si>
  <si>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 (4000240204)</t>
  </si>
  <si>
    <t xml:space="preserve">        Содержание сети уличного освещения на дорогах общего пользования в пгт. Пластун Тернейского муниципального округа (4000340303)</t>
  </si>
  <si>
    <t xml:space="preserve">        Содержание уличного освещения на территории Тернейского муниципального округа (4000340307)</t>
  </si>
  <si>
    <t>Организация и проведение культурно-массовых мероприятий в Тернейском муниципальном округе (5600240991)</t>
  </si>
  <si>
    <t xml:space="preserve">      Основное мероприятие: Реализация проекта инициативного бюджетирования по направлению "Твой проект" (5601000000)</t>
  </si>
  <si>
    <t xml:space="preserve">        Приобретение ГСМ для патрулирования и тушения палов сухой травы в весенний и осенний пожароопасные периоды (6700103127)</t>
  </si>
  <si>
    <t>п/н</t>
  </si>
  <si>
    <t xml:space="preserve">         Муниципальная программа «Защита населения и территории Тернейского муниципального округа от чрезвычайных ситуаций на 2020-2024 годы.» (6700000000)</t>
  </si>
  <si>
    <t xml:space="preserve">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округа(4000140106)</t>
  </si>
  <si>
    <t>Всего, рублей</t>
  </si>
  <si>
    <t>Муниципальная программа "Организация ритуальных услуг и содержание мест захоронения кладбищ) на территории ТМО на 2024-2030 годы"(1400000000)</t>
  </si>
  <si>
    <t xml:space="preserve"> 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бюджета, в том числе софинансирование (14001S2170)</t>
  </si>
  <si>
    <t xml:space="preserve">        Муниципальная программа "Развитие образования " на 2021 - 2025 годы (1500000000)</t>
  </si>
  <si>
    <t xml:space="preserve">  Благоустройство дворовой территории пгт. Пластун ул. Лермонтова, д.6, за счёт субсидии из краевого бюджета, в том числе софинансирование (17003S2613)</t>
  </si>
  <si>
    <t>Благоустройство дворовой территории пгт. Пластун ул. Лермонтова, д.12, за счёт субсидии из краевого бюджета, в том числе софинансирование (17003S2614)</t>
  </si>
  <si>
    <t xml:space="preserve"> Благоустройство дворовой территории пгт. Пластун ул.Лермонтова, д.13, за счёт субсидии из краевого бюджета, в том числе софинансирование (17003S2615)</t>
  </si>
  <si>
    <t>Благоустройство дворовой территории пгт. Пластун ул. Третий квартал, д.8, за счёт субсидии из краевого бюджета, в том числе софинансирование (17003S2616)</t>
  </si>
  <si>
    <t>Благоустройство общественной территории с. Малая Кема, ул.Спортивная,10, за счёт субсидии из краевого бюджета, в том числе софинансирование (17004S2618)</t>
  </si>
  <si>
    <t xml:space="preserve"> Благоустройство общественной территории с.Самарга, ул.Береговая,15, за счёт субсидии из краевого бюджета, в том числе софинансирование (17004S2619)</t>
  </si>
  <si>
    <t xml:space="preserve"> Реализация проекта "Символ детства" инициативного бюджетирования по направлению "Молодежный бюджет" (устройство циркуляционного фонтана), за счёт субсидии из краевого бюджета, в том числе софинансирование (17004S2750)</t>
  </si>
  <si>
    <t xml:space="preserve">        Муниципальная программа "Охрана окружающей среды Тернейского муниципального округа на 2024 - 2030 годы" (1800000000)</t>
  </si>
  <si>
    <t xml:space="preserve">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(19001S2620)</t>
  </si>
  <si>
    <t xml:space="preserve">        Приобретение и поставка спортивного инвентаря, спортивного оборудования и иного имущества для развития массового спорта за счёт субсидии из краевого бюджета, в том числе софинансирование (20001S2230)</t>
  </si>
  <si>
    <t xml:space="preserve">  Капитальный ремонт части здания спорткомплекса, расположенного по адресу: Приморский край, Тернейский район, пгт.Пластун, ул.Лермонтова, д.28 за счёт субсидии из краевого бюджета, в том числе софинансирование (20001S2680)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</si>
  <si>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 (4000000000)</t>
  </si>
  <si>
    <t xml:space="preserve"> Ремонт автомобильных дорог общего пользования местного значения и инженерных сооружений на них в с.Малая Кема Тернейского муниципального округа(4000240208)</t>
  </si>
  <si>
    <t xml:space="preserve"> Ремонт автомобильных дорог общего пользования местного значения и инженерных сооружений на них в с.Самарга, с.Перетычиха, с.Агзу Тернейского муниципального округа(4000240211)</t>
  </si>
  <si>
    <t xml:space="preserve"> Ремонт мостовых сооружений в пгт.Терней Тернейского муниципального округа(4000240212)</t>
  </si>
  <si>
    <t xml:space="preserve"> Ремонт мостовых сооружений в пгт.Пластун Тернейского муниципального округа(4000240213)</t>
  </si>
  <si>
    <t xml:space="preserve"> Ремонт пешеходного тротуара по ул.Партизанская в пгт.Терней Тернейского муниципального округа(4000240214)</t>
  </si>
  <si>
    <t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софинансирование(40002S2251)</t>
  </si>
  <si>
    <t xml:space="preserve">  Ремонт асфальтобетонного покрытия по ул.Заводская в пгт.Терней (от жилого дома №2 по ул.Солнечная до д.№1 по ул. Рабочая) за счёт субсидии из краевого бюджета, в том числе софинансирование(40002S2394)</t>
  </si>
  <si>
    <t xml:space="preserve">        Содержание и ремонт сети уличного освещения на дорогах общего пользования в пгт. Терней , в населенных пунктах Тернейского муниципального округа (4000340304)</t>
  </si>
  <si>
    <t xml:space="preserve">        Устройство уличного освещения в пгт.Пластун Тернейского муниципального округа (4000340305)</t>
  </si>
  <si>
    <t xml:space="preserve">        Устройство уличного освещения в пгт.Терней Тернейского муниципального округа 94000340306)</t>
  </si>
  <si>
    <t xml:space="preserve"> 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софинансирование(56004S2540)</t>
  </si>
  <si>
    <t xml:space="preserve">   Благоустройство территории СДК с.Малая Кема за счёт субсидии из краевого бюджета, в том числе софинансирование(56010S2361)</t>
  </si>
  <si>
    <t xml:space="preserve"> Ремонт сельского клуба в с.Самарга за счёт субсидии из краевого бюджета, в том числе софинансирование(56010S2362)</t>
  </si>
  <si>
    <t xml:space="preserve">      Приобретение, установка сантехнических кабин в санузлах (нежилого здания 2.3 этаж по ул. Ивановская,д.4 п.Терней (5601223194)</t>
  </si>
  <si>
    <t xml:space="preserve">   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бюджета(560A155196)</t>
  </si>
  <si>
    <t>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</si>
  <si>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Основное мероприятие: Приобретение кресел для зрительного зала сельского клуба Амгу МКУ РЦНТ(6300100000)</t>
  </si>
  <si>
    <t xml:space="preserve"> Приобретение кресел для зрительного зала сельского клуба Амгу МКУ РЦНТ(6300155180)</t>
  </si>
  <si>
    <t xml:space="preserve">  Обеспечение деятельности добровольной пожарной охраны(6700403990)</t>
  </si>
  <si>
    <t xml:space="preserve">   Основное мероприятие: Мероприятия по организации ритуальных услуг (1400100000)</t>
  </si>
  <si>
    <t xml:space="preserve">        Муниципальная программа "Обеспечение населения Тернейского муниципального округа  твёрдым топливом на 2024-2030 годы" (1900000000)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</si>
  <si>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округа" (6200000000)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</si>
  <si>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 (6300000000)</t>
  </si>
  <si>
    <t>к постановлению администрации</t>
  </si>
  <si>
    <t>Тернейского муниципального округа</t>
  </si>
  <si>
    <t xml:space="preserve"> Основное мероприятие: Мероприятия на содержание мест захоронения (кладбищ) (1400200000)</t>
  </si>
  <si>
    <t xml:space="preserve">   Акарицидная обработка мест захоронения (кладбищ) (1400214003)</t>
  </si>
  <si>
    <t xml:space="preserve">          Основное мероприятие: Ремонт и капитальный ремонт общеобразовательных учреждений (1500400000)</t>
  </si>
  <si>
    <t xml:space="preserve">            Частичный ремонт полов в школе с.Агзу (МКОУ СОШ с.Агзу) за счёт средств добровольных пожертвований (1500404660)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</si>
  <si>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годы"(1600000000)</t>
  </si>
  <si>
    <t xml:space="preserve">          Основное мероприятие: Разработка ПСД на установку пожарной сигнализации и оповещения в котельных пгт.Терней (1601900000)</t>
  </si>
  <si>
    <t xml:space="preserve">            Разработка ПСД на установку пожарной сигнализации и оповещения в котельных пгт.Терней (1601961024)</t>
  </si>
  <si>
    <t xml:space="preserve">          Основное мероприятие: Приобретение насосного оборудования для котельных в пгт.Терней (1602000000)</t>
  </si>
  <si>
    <t xml:space="preserve">            Приобретение насосного оборудования для котельных в пгт.Терней (1602061025)</t>
  </si>
  <si>
    <t xml:space="preserve">          Основное мероприятие: Озеленение на территории Тернейского муниципального округа (1800300000)</t>
  </si>
  <si>
    <t xml:space="preserve">            Озеленение на территории Тернейского муниципального округа (1800306024)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</si>
  <si>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 (4600000000)</t>
  </si>
  <si>
    <t xml:space="preserve">          Основное мероприятие: Обеспечение организационно-методической помощи (4600100000)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</si>
  <si>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 (4600104203)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</si>
  <si>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 (4600300000)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</si>
  <si>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агитации)(4600346001)</t>
  </si>
  <si>
    <t xml:space="preserve">            Организация и проведение культурно-массовых мероприятий в Тернейском муниципальном округе за счёт средств добровольных пожертвований (5600240992)</t>
  </si>
  <si>
    <t xml:space="preserve">          Основное мероприятие: Обеспечение пожарной безопасности в учреждениях культуры(5601300000)</t>
  </si>
  <si>
    <t xml:space="preserve">            Разработка ПСД на монтаж пожарной сигнализации в МКУ ДО ДШИ, приобретение огнетушителей, плана эвакуации (5601323995)</t>
  </si>
  <si>
    <t xml:space="preserve">            Разработка ПСД и монтаж пожарной сигнализации в сельских клубах с.Агзу, с.Амгу и с.Усть-Соболевка, приобретение огнетушителей. (5601340995)</t>
  </si>
  <si>
    <t xml:space="preserve">            Приобретение призов для награждения победителей районного смотра-конкурса на лучшую организацию летней оздоровительной кампании (6200100005)</t>
  </si>
  <si>
    <t xml:space="preserve"> Организация и обеспечение деятельности детских пришкольных оздоровительных лагерей (оплата труда, услуг и приобретение товарно-материальных запасов) 6200100001</t>
  </si>
  <si>
    <t xml:space="preserve">            Обеспечение пожарной безопасности в населенных пунктах Тернейского муниципального округа: Приобретение и установка автономных пожарных извещателей (6700103125)</t>
  </si>
  <si>
    <t xml:space="preserve">          Основное мероприятие: Предупреждение чрезвычайных ситуаций природного характера во время прохождения паводков (6700300000)</t>
  </si>
  <si>
    <t xml:space="preserve">            Укрепление дамбы в пгт.Терней, ул.Заречная (6700304112)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</si>
  <si>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 (7100000000)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</si>
  <si>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 (7100200000)</t>
  </si>
  <si>
    <t xml:space="preserve">            Установка видеонаблюдения на 2-м этаже в здании по адресу пгт.Терней, ул.Ивановская,4 (7100207122)</t>
  </si>
  <si>
    <t xml:space="preserve">        Муниципальная программа "Мобилизационная подготовка Тернейского муниципального округа на 2022 - 2025 годы" (7400000000)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</si>
  <si>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 (7400100000)</t>
  </si>
  <si>
    <t xml:space="preserve">            Проверка оценки эффективности систем защиты информации в кабинете №22 здания администрации Тернейского муниципального округа (7400100204)</t>
  </si>
  <si>
    <t xml:space="preserve">     Участие учащихся образовательных учреждений в общественно значимых мероприятиях всех уровней    (1500921556)</t>
  </si>
  <si>
    <t>Ремонт асфальтобетонного покрытия автомобильной дороги в п.Пластун от д.№13 по ул. Лермонтова до пер.Школьный за счёт субсидии из краевого бюджета, в том числе софинансирование(40002S2393)</t>
  </si>
  <si>
    <t xml:space="preserve">   Комплексное благоустройство территорий, прилегающих к местам туристского показа за счёт субсидии из краевого бюджета, в том числе софинансирование(56011S2240)</t>
  </si>
  <si>
    <t xml:space="preserve">      Основные мероприятие:Строительство, реконструкция и капитальный ремонт учреждений культуры и обустройство прилегающих к ним территорий(5601200000)</t>
  </si>
  <si>
    <t xml:space="preserve">РАСХОДЫ БЮДЖЕТА ТЕРНЕЙСКОГО МУНИЦИПАЛЬНОГО ОКРУГА  ЗА 9 МЕСЯЦЕВ 2024 ГОДА ПО ФИНАНСОВОМУ ОБЕСПЕЧЕНИЮ МУНИЦИПАЛЬНЫХ ПРОГРАММ  </t>
  </si>
  <si>
    <t xml:space="preserve">             Ремонт тротуара в МКОУ ООШ с.Самарга за счёт средств добровольных пожертвований (1500404670)</t>
  </si>
  <si>
    <t xml:space="preserve">      Участие учащихся образовательных учреждений в общественно значимых мероприятиях всех уровней за счёт добровольных пожертвований (1500921557)</t>
  </si>
  <si>
    <t xml:space="preserve">          Основное мероприятие: Обеспечение пожарной безопасности в учреждениях образования Тернейского муниципального округа (1501000000)</t>
  </si>
  <si>
    <t xml:space="preserve">         Приобретение первичных средств пожаротушения и средств защиты для учреждений дополнительного образования (1501023112)</t>
  </si>
  <si>
    <t xml:space="preserve">            Устройство ограждения детской игровой площадки в с.Агзу, ул.Яблонского д.2а за счёт средств добровольных пожертвований (1700217022)</t>
  </si>
  <si>
    <t xml:space="preserve">            Устройство тротуаров в с. Агзу за счёт средств добровольных пожертвований (1700217023)</t>
  </si>
  <si>
    <t xml:space="preserve">             Ремонт колодцев в с.Агзу за счёт средств добровольных пожертвований (1700217024)</t>
  </si>
  <si>
    <t xml:space="preserve"> 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 (2000120003)</t>
  </si>
  <si>
    <t xml:space="preserve">  Устройство тротуара от ул.Школьная до ул.Пионерская в с.Малая Кема Тернейского муниципального округа (4000240215)</t>
  </si>
  <si>
    <t>Устройство водоотводных канав вдоль пролетных строений на автомобильных дорогах местного значения в пгт. Терней Тернейского муниципального округа (4000240216)</t>
  </si>
  <si>
    <t xml:space="preserve">            Капитальный ремонт муниципального жилого помещения в с.Агзу ул. Школьная д.9 кв.2 за счёт средств добровольных пожертвований (5700105012)</t>
  </si>
  <si>
    <t xml:space="preserve">            Капитальный ремонт муниципального жилого помещения в с.Самарга ул. Почтовая д.6 за счёт средств добровольных пожертвований (5700105013)</t>
  </si>
  <si>
    <t xml:space="preserve">            Основное мероприятие: Обустройство рабочих мест ЕДДС ТМО (6700200000)</t>
  </si>
  <si>
    <t>Обустройство (материальные и технические средства) рабочих мест ЕДДС ТМО (6700202220)</t>
  </si>
  <si>
    <t xml:space="preserve"> от 23.10.2024 № 929 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</si>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</sst>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11" fillId="0" borderId="1"/>
    <xf numFmtId="0" fontId="11" fillId="0" borderId="1"/>
    <xf numFmtId="0" fontId="12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</cellStyleXfs>
  <cellXfs count="173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9" fillId="0" borderId="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0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0" fillId="0" borderId="22" xfId="6" applyNumberFormat="1" applyFont="1" applyFill="1" applyBorder="1" applyAlignment="1" applyProtection="1">
      <alignment vertical="center" wrapText="1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26" xfId="5" applyNumberFormat="1" applyFont="1" applyFill="1" applyBorder="1" applyProtection="1">
      <alignment horizontal="center" vertical="center" wrapText="1"/>
    </xf>
    <xf numFmtId="0" fontId="10" fillId="0" borderId="3" xfId="6" applyNumberFormat="1" applyFont="1" applyFill="1" applyBorder="1" applyAlignment="1" applyProtection="1">
      <alignment vertical="center" wrapText="1"/>
    </xf>
    <xf numFmtId="0" fontId="7" fillId="0" borderId="25" xfId="6" applyNumberFormat="1" applyFont="1" applyFill="1" applyBorder="1" applyAlignment="1" applyProtection="1">
      <alignment vertical="center" wrapText="1"/>
    </xf>
    <xf numFmtId="0" fontId="7" fillId="0" borderId="3" xfId="6" applyNumberFormat="1" applyFont="1" applyFill="1" applyBorder="1" applyAlignment="1" applyProtection="1">
      <alignment vertical="center" wrapText="1"/>
    </xf>
    <xf numFmtId="0" fontId="10" fillId="0" borderId="16" xfId="6" applyNumberFormat="1" applyFont="1" applyFill="1" applyBorder="1" applyAlignment="1" applyProtection="1">
      <alignment vertical="center" wrapText="1"/>
    </xf>
    <xf numFmtId="4" fontId="9" fillId="0" borderId="11" xfId="9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10" fillId="0" borderId="14" xfId="5" applyNumberFormat="1" applyFont="1" applyFill="1" applyBorder="1" applyAlignment="1" applyProtection="1">
      <alignment horizontal="left" vertical="center" wrapTex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8" fillId="0" borderId="7" xfId="0" applyFont="1" applyBorder="1" applyProtection="1">
      <protection locked="0"/>
    </xf>
    <xf numFmtId="0" fontId="10" fillId="0" borderId="13" xfId="33" applyNumberFormat="1" applyFont="1" applyBorder="1" applyProtection="1">
      <alignment vertical="top" wrapText="1"/>
    </xf>
    <xf numFmtId="0" fontId="7" fillId="0" borderId="13" xfId="33" applyNumberFormat="1" applyFont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0" fillId="0" borderId="7" xfId="6" applyNumberFormat="1" applyFont="1" applyFill="1" applyBorder="1" applyAlignment="1" applyProtection="1">
      <alignment vertical="center" wrapText="1"/>
    </xf>
    <xf numFmtId="0" fontId="0" fillId="0" borderId="10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1" xfId="0" applyBorder="1" applyProtection="1">
      <protection locked="0"/>
    </xf>
    <xf numFmtId="0" fontId="6" fillId="0" borderId="28" xfId="0" applyFont="1" applyBorder="1" applyProtection="1">
      <protection locked="0"/>
    </xf>
    <xf numFmtId="4" fontId="14" fillId="0" borderId="5" xfId="5" applyNumberFormat="1" applyFont="1" applyFill="1" applyBorder="1" applyProtection="1">
      <alignment horizontal="center" vertical="center" wrapText="1"/>
    </xf>
    <xf numFmtId="4" fontId="14" fillId="0" borderId="2" xfId="5" applyNumberFormat="1" applyFont="1" applyFill="1" applyAlignment="1" applyProtection="1">
      <alignment horizontal="right" vertical="center" wrapText="1"/>
    </xf>
    <xf numFmtId="4" fontId="14" fillId="0" borderId="5" xfId="5" applyNumberFormat="1" applyFont="1" applyFill="1" applyBorder="1" applyAlignment="1" applyProtection="1">
      <alignment horizontal="right" vertical="center" wrapText="1"/>
    </xf>
    <xf numFmtId="4" fontId="15" fillId="0" borderId="5" xfId="5" applyNumberFormat="1" applyFont="1" applyFill="1" applyBorder="1" applyProtection="1">
      <alignment horizontal="center" vertical="center" wrapText="1"/>
    </xf>
    <xf numFmtId="4" fontId="15" fillId="0" borderId="2" xfId="5" applyNumberFormat="1" applyFont="1" applyFill="1" applyAlignment="1" applyProtection="1">
      <alignment horizontal="right" vertical="center" wrapText="1"/>
    </xf>
    <xf numFmtId="4" fontId="15" fillId="0" borderId="5" xfId="5" applyNumberFormat="1" applyFont="1" applyFill="1" applyBorder="1" applyAlignment="1" applyProtection="1">
      <alignment horizontal="right" vertical="center" wrapText="1"/>
    </xf>
    <xf numFmtId="4" fontId="14" fillId="0" borderId="2" xfId="7" applyNumberFormat="1" applyFont="1" applyFill="1" applyProtection="1">
      <alignment horizontal="center" vertical="top" shrinkToFit="1"/>
    </xf>
    <xf numFmtId="4" fontId="14" fillId="0" borderId="2" xfId="9" applyNumberFormat="1" applyFont="1" applyFill="1" applyProtection="1">
      <alignment horizontal="right" vertical="top" shrinkToFit="1"/>
    </xf>
    <xf numFmtId="4" fontId="15" fillId="0" borderId="2" xfId="7" applyNumberFormat="1" applyFont="1" applyFill="1" applyProtection="1">
      <alignment horizontal="center" vertical="top" shrinkToFit="1"/>
    </xf>
    <xf numFmtId="4" fontId="15" fillId="0" borderId="2" xfId="9" applyNumberFormat="1" applyFont="1" applyFill="1" applyProtection="1">
      <alignment horizontal="right" vertical="top" shrinkToFi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Alignment="1" applyProtection="1">
      <alignment vertical="top"/>
      <protection locked="0"/>
    </xf>
    <xf numFmtId="4" fontId="16" fillId="0" borderId="17" xfId="0" applyNumberFormat="1" applyFont="1" applyFill="1" applyBorder="1" applyAlignment="1" applyProtection="1">
      <alignment vertical="top"/>
      <protection locked="0"/>
    </xf>
    <xf numFmtId="4" fontId="16" fillId="0" borderId="27" xfId="0" applyNumberFormat="1" applyFont="1" applyFill="1" applyBorder="1" applyAlignment="1" applyProtection="1">
      <alignment vertical="top"/>
      <protection locked="0"/>
    </xf>
    <xf numFmtId="4" fontId="6" fillId="0" borderId="27" xfId="0" applyNumberFormat="1" applyFont="1" applyFill="1" applyBorder="1" applyAlignment="1" applyProtection="1">
      <alignment vertical="top"/>
      <protection locked="0"/>
    </xf>
    <xf numFmtId="4" fontId="16" fillId="0" borderId="18" xfId="0" applyNumberFormat="1" applyFont="1" applyFill="1" applyBorder="1" applyAlignment="1" applyProtection="1">
      <alignment vertical="top"/>
      <protection locked="0"/>
    </xf>
    <xf numFmtId="4" fontId="14" fillId="0" borderId="8" xfId="9" applyNumberFormat="1" applyFont="1" applyFill="1" applyBorder="1" applyProtection="1">
      <alignment horizontal="right" vertical="top" shrinkToFit="1"/>
    </xf>
    <xf numFmtId="4" fontId="14" fillId="0" borderId="4" xfId="9" applyNumberFormat="1" applyFont="1" applyFill="1" applyBorder="1" applyProtection="1">
      <alignment horizontal="right" vertical="top" shrinkToFit="1"/>
    </xf>
    <xf numFmtId="4" fontId="14" fillId="0" borderId="13" xfId="9" applyNumberFormat="1" applyFont="1" applyFill="1" applyBorder="1" applyProtection="1">
      <alignment horizontal="right" vertical="top" shrinkToFit="1"/>
    </xf>
    <xf numFmtId="4" fontId="15" fillId="0" borderId="8" xfId="9" applyNumberFormat="1" applyFont="1" applyFill="1" applyBorder="1" applyProtection="1">
      <alignment horizontal="right" vertical="top" shrinkToFit="1"/>
    </xf>
    <xf numFmtId="4" fontId="15" fillId="0" borderId="14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15" fillId="0" borderId="13" xfId="9" applyNumberFormat="1" applyFont="1" applyFill="1" applyBorder="1" applyProtection="1">
      <alignment horizontal="right" vertical="top" shrinkToFit="1"/>
    </xf>
    <xf numFmtId="4" fontId="15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4" fontId="14" fillId="0" borderId="2" xfId="7" applyNumberFormat="1" applyFont="1" applyFill="1" applyAlignment="1" applyProtection="1">
      <alignment horizontal="center" vertical="top" shrinkToFit="1"/>
    </xf>
    <xf numFmtId="4" fontId="16" fillId="0" borderId="4" xfId="0" applyNumberFormat="1" applyFont="1" applyFill="1" applyBorder="1" applyAlignment="1" applyProtection="1">
      <alignment vertical="top"/>
      <protection locked="0"/>
    </xf>
    <xf numFmtId="4" fontId="15" fillId="0" borderId="15" xfId="9" applyNumberFormat="1" applyFont="1" applyFill="1" applyBorder="1" applyProtection="1">
      <alignment horizontal="right" vertical="top" shrinkToFit="1"/>
    </xf>
    <xf numFmtId="4" fontId="15" fillId="0" borderId="4" xfId="9" applyNumberFormat="1" applyFont="1" applyFill="1" applyBorder="1" applyProtection="1">
      <alignment horizontal="right" vertical="top" shrinkToFit="1"/>
    </xf>
    <xf numFmtId="4" fontId="14" fillId="0" borderId="8" xfId="7" applyNumberFormat="1" applyFont="1" applyFill="1" applyBorder="1" applyProtection="1">
      <alignment horizontal="center" vertical="top" shrinkToFit="1"/>
    </xf>
    <xf numFmtId="4" fontId="14" fillId="0" borderId="14" xfId="9" applyNumberFormat="1" applyFont="1" applyFill="1" applyBorder="1" applyProtection="1">
      <alignment horizontal="right" vertical="top" shrinkToFit="1"/>
    </xf>
    <xf numFmtId="4" fontId="15" fillId="0" borderId="8" xfId="7" applyNumberFormat="1" applyFont="1" applyFill="1" applyBorder="1" applyProtection="1">
      <alignment horizontal="center" vertical="top" shrinkToFit="1"/>
    </xf>
    <xf numFmtId="4" fontId="15" fillId="0" borderId="12" xfId="9" applyNumberFormat="1" applyFont="1" applyFill="1" applyBorder="1" applyProtection="1">
      <alignment horizontal="right" vertical="top" shrinkToFit="1"/>
    </xf>
    <xf numFmtId="4" fontId="15" fillId="0" borderId="10" xfId="9" applyNumberFormat="1" applyFont="1" applyFill="1" applyBorder="1" applyProtection="1">
      <alignment horizontal="right" vertical="top" shrinkToFit="1"/>
    </xf>
    <xf numFmtId="4" fontId="15" fillId="0" borderId="19" xfId="9" applyNumberFormat="1" applyFont="1" applyFill="1" applyBorder="1" applyProtection="1">
      <alignment horizontal="right" vertical="top" shrinkToFit="1"/>
    </xf>
    <xf numFmtId="4" fontId="15" fillId="0" borderId="13" xfId="7" applyNumberFormat="1" applyFont="1" applyFill="1" applyBorder="1" applyProtection="1">
      <alignment horizontal="center" vertical="top" shrinkToFit="1"/>
    </xf>
    <xf numFmtId="4" fontId="14" fillId="0" borderId="13" xfId="7" applyNumberFormat="1" applyFont="1" applyFill="1" applyBorder="1" applyProtection="1">
      <alignment horizontal="center" vertical="top" shrinkToFit="1"/>
    </xf>
    <xf numFmtId="4" fontId="15" fillId="0" borderId="16" xfId="7" applyNumberFormat="1" applyFont="1" applyFill="1" applyBorder="1" applyProtection="1">
      <alignment horizontal="center" vertical="top" shrinkToFit="1"/>
    </xf>
    <xf numFmtId="4" fontId="15" fillId="0" borderId="4" xfId="7" applyNumberFormat="1" applyFont="1" applyFill="1" applyBorder="1" applyProtection="1">
      <alignment horizontal="center" vertical="top" shrinkToFit="1"/>
    </xf>
    <xf numFmtId="4" fontId="14" fillId="0" borderId="10" xfId="7" applyNumberFormat="1" applyFont="1" applyFill="1" applyBorder="1" applyProtection="1">
      <alignment horizontal="center" vertical="top" shrinkToFit="1"/>
    </xf>
    <xf numFmtId="4" fontId="15" fillId="0" borderId="10" xfId="7" applyNumberFormat="1" applyFont="1" applyFill="1" applyBorder="1" applyProtection="1">
      <alignment horizontal="center" vertical="top" shrinkToFit="1"/>
    </xf>
    <xf numFmtId="4" fontId="14" fillId="0" borderId="29" xfId="9" applyNumberFormat="1" applyFont="1" applyFill="1" applyBorder="1" applyProtection="1">
      <alignment horizontal="right" vertical="top" shrinkToFit="1"/>
    </xf>
    <xf numFmtId="4" fontId="15" fillId="0" borderId="28" xfId="9" applyNumberFormat="1" applyFont="1" applyFill="1" applyBorder="1" applyProtection="1">
      <alignment horizontal="right" vertical="top" shrinkToFit="1"/>
    </xf>
    <xf numFmtId="4" fontId="14" fillId="0" borderId="4" xfId="7" applyNumberFormat="1" applyFont="1" applyFill="1" applyBorder="1" applyProtection="1">
      <alignment horizontal="center" vertical="top" shrinkToFit="1"/>
    </xf>
    <xf numFmtId="4" fontId="15" fillId="0" borderId="2" xfId="7" applyNumberFormat="1" applyFont="1" applyFill="1" applyAlignment="1" applyProtection="1">
      <alignment horizontal="center" shrinkToFit="1"/>
    </xf>
    <xf numFmtId="4" fontId="15" fillId="0" borderId="8" xfId="9" applyNumberFormat="1" applyFont="1" applyFill="1" applyBorder="1" applyAlignment="1" applyProtection="1">
      <alignment horizontal="right" shrinkToFit="1"/>
    </xf>
    <xf numFmtId="4" fontId="15" fillId="6" borderId="13" xfId="7" applyNumberFormat="1" applyFont="1" applyFill="1" applyBorder="1" applyProtection="1">
      <alignment horizontal="center" vertical="top" shrinkToFit="1"/>
    </xf>
    <xf numFmtId="4" fontId="14" fillId="6" borderId="13" xfId="7" applyNumberFormat="1" applyFont="1" applyFill="1" applyBorder="1" applyProtection="1">
      <alignment horizontal="center" vertical="top" shrinkToFit="1"/>
    </xf>
    <xf numFmtId="4" fontId="15" fillId="6" borderId="2" xfId="9" applyNumberFormat="1" applyFont="1" applyFill="1" applyProtection="1">
      <alignment horizontal="right" vertical="top" shrinkToFit="1"/>
    </xf>
    <xf numFmtId="0" fontId="0" fillId="6" borderId="10" xfId="0" applyFill="1" applyBorder="1" applyProtection="1">
      <protection locked="0"/>
    </xf>
    <xf numFmtId="0" fontId="0" fillId="6" borderId="0" xfId="0" applyFill="1" applyProtection="1">
      <protection locked="0"/>
    </xf>
    <xf numFmtId="0" fontId="7" fillId="6" borderId="13" xfId="6" applyNumberFormat="1" applyFont="1" applyFill="1" applyBorder="1" applyAlignment="1" applyProtection="1">
      <alignment vertical="center" wrapText="1"/>
    </xf>
    <xf numFmtId="4" fontId="14" fillId="0" borderId="10" xfId="9" applyNumberFormat="1" applyFont="1" applyFill="1" applyBorder="1" applyProtection="1">
      <alignment horizontal="right" vertical="top" shrinkToFit="1"/>
    </xf>
    <xf numFmtId="4" fontId="14" fillId="0" borderId="30" xfId="9" applyNumberFormat="1" applyFont="1" applyFill="1" applyBorder="1" applyProtection="1">
      <alignment horizontal="right" vertical="top" shrinkToFit="1"/>
    </xf>
    <xf numFmtId="4" fontId="14" fillId="0" borderId="11" xfId="7" applyNumberFormat="1" applyFont="1" applyFill="1" applyBorder="1" applyProtection="1">
      <alignment horizontal="center" vertical="top" shrinkToFit="1"/>
    </xf>
    <xf numFmtId="4" fontId="14" fillId="0" borderId="5" xfId="9" applyNumberFormat="1" applyFont="1" applyFill="1" applyBorder="1" applyProtection="1">
      <alignment horizontal="right" vertical="top" shrinkToFit="1"/>
    </xf>
    <xf numFmtId="0" fontId="15" fillId="0" borderId="14" xfId="5" applyNumberFormat="1" applyFont="1" applyFill="1" applyBorder="1" applyAlignment="1" applyProtection="1">
      <alignment horizontal="left" vertical="center" wrapText="1"/>
    </xf>
    <xf numFmtId="0" fontId="7" fillId="0" borderId="2" xfId="33" applyNumberFormat="1" applyFont="1" applyProtection="1">
      <alignment vertical="top" wrapText="1"/>
    </xf>
    <xf numFmtId="0" fontId="10" fillId="0" borderId="2" xfId="33" applyNumberFormat="1" applyFont="1" applyProtection="1">
      <alignment vertical="top" wrapText="1"/>
    </xf>
    <xf numFmtId="4" fontId="13" fillId="0" borderId="2" xfId="9" applyNumberFormat="1" applyFont="1" applyFill="1" applyProtection="1">
      <alignment horizontal="right" vertical="top" shrinkToFit="1"/>
    </xf>
    <xf numFmtId="4" fontId="14" fillId="6" borderId="2" xfId="7" applyNumberFormat="1" applyFont="1" applyFill="1" applyProtection="1">
      <alignment horizontal="center" vertical="top" shrinkToFit="1"/>
    </xf>
    <xf numFmtId="0" fontId="7" fillId="6" borderId="2" xfId="33" applyNumberFormat="1" applyFont="1" applyFill="1" applyAlignment="1" applyProtection="1">
      <alignment horizontal="left" wrapText="1"/>
    </xf>
    <xf numFmtId="0" fontId="7" fillId="0" borderId="8" xfId="33" applyNumberFormat="1" applyFont="1" applyBorder="1" applyProtection="1">
      <alignment vertical="top" wrapText="1"/>
    </xf>
    <xf numFmtId="4" fontId="15" fillId="0" borderId="31" xfId="7" applyNumberFormat="1" applyFont="1" applyFill="1" applyBorder="1" applyProtection="1">
      <alignment horizontal="center" vertical="top" shrinkToFit="1"/>
    </xf>
    <xf numFmtId="4" fontId="14" fillId="0" borderId="9" xfId="9" applyNumberFormat="1" applyFont="1" applyFill="1" applyBorder="1" applyProtection="1">
      <alignment horizontal="right" vertical="top" shrinkToFit="1"/>
    </xf>
    <xf numFmtId="4" fontId="15" fillId="0" borderId="5" xfId="9" applyNumberFormat="1" applyFont="1" applyFill="1" applyBorder="1" applyProtection="1">
      <alignment horizontal="right" vertical="top" shrinkToFit="1"/>
    </xf>
    <xf numFmtId="4" fontId="14" fillId="0" borderId="11" xfId="9" applyNumberFormat="1" applyFont="1" applyFill="1" applyBorder="1" applyProtection="1">
      <alignment horizontal="right" vertical="top" shrinkToFit="1"/>
    </xf>
    <xf numFmtId="0" fontId="7" fillId="0" borderId="20" xfId="6" applyNumberFormat="1" applyFont="1" applyFill="1" applyBorder="1" applyAlignment="1" applyProtection="1">
      <alignment vertical="center" wrapText="1"/>
    </xf>
    <xf numFmtId="0" fontId="10" fillId="0" borderId="26" xfId="33" applyNumberFormat="1" applyFont="1" applyBorder="1" applyProtection="1">
      <alignment vertical="top" wrapText="1"/>
    </xf>
    <xf numFmtId="4" fontId="9" fillId="0" borderId="11" xfId="7" applyNumberFormat="1" applyFont="1" applyFill="1" applyBorder="1" applyProtection="1">
      <alignment horizontal="center" vertical="top" shrinkToFit="1"/>
    </xf>
    <xf numFmtId="0" fontId="7" fillId="0" borderId="12" xfId="33" applyNumberFormat="1" applyFont="1" applyBorder="1" applyProtection="1">
      <alignment vertical="top" wrapText="1"/>
    </xf>
    <xf numFmtId="0" fontId="9" fillId="0" borderId="21" xfId="6" applyNumberFormat="1" applyFont="1" applyFill="1" applyBorder="1" applyAlignment="1" applyProtection="1">
      <alignment vertical="top" wrapText="1"/>
    </xf>
    <xf numFmtId="4" fontId="17" fillId="6" borderId="4" xfId="9" applyNumberFormat="1" applyFont="1" applyFill="1" applyBorder="1" applyProtection="1">
      <alignment horizontal="right" vertical="top" shrinkToFit="1"/>
    </xf>
    <xf numFmtId="4" fontId="15" fillId="0" borderId="17" xfId="7" applyNumberFormat="1" applyFont="1" applyFill="1" applyBorder="1" applyProtection="1">
      <alignment horizontal="center" vertical="top" shrinkToFit="1"/>
    </xf>
    <xf numFmtId="4" fontId="15" fillId="0" borderId="17" xfId="9" applyNumberFormat="1" applyFont="1" applyFill="1" applyBorder="1" applyProtection="1">
      <alignment horizontal="right" vertical="top" shrinkToFit="1"/>
    </xf>
    <xf numFmtId="4" fontId="14" fillId="6" borderId="28" xfId="7" applyNumberFormat="1" applyFont="1" applyFill="1" applyBorder="1" applyProtection="1">
      <alignment horizontal="center" vertical="top" shrinkToFit="1"/>
    </xf>
    <xf numFmtId="0" fontId="9" fillId="7" borderId="14" xfId="5" applyNumberFormat="1" applyFont="1" applyFill="1" applyBorder="1" applyAlignment="1" applyProtection="1">
      <alignment horizontal="left" vertical="center" wrapText="1"/>
    </xf>
    <xf numFmtId="4" fontId="13" fillId="7" borderId="5" xfId="5" applyNumberFormat="1" applyFont="1" applyFill="1" applyBorder="1" applyProtection="1">
      <alignment horizontal="center" vertical="center" wrapText="1"/>
    </xf>
    <xf numFmtId="4" fontId="13" fillId="7" borderId="2" xfId="5" applyNumberFormat="1" applyFont="1" applyFill="1" applyAlignment="1" applyProtection="1">
      <alignment horizontal="right" vertical="center" wrapText="1"/>
    </xf>
    <xf numFmtId="4" fontId="13" fillId="7" borderId="5" xfId="5" applyNumberFormat="1" applyFont="1" applyFill="1" applyBorder="1" applyAlignment="1" applyProtection="1">
      <alignment horizontal="right" vertical="center" wrapText="1"/>
    </xf>
    <xf numFmtId="0" fontId="9" fillId="7" borderId="13" xfId="6" applyNumberFormat="1" applyFont="1" applyFill="1" applyBorder="1" applyAlignment="1" applyProtection="1">
      <alignment vertical="center" wrapText="1"/>
    </xf>
    <xf numFmtId="4" fontId="13" fillId="7" borderId="2" xfId="7" applyNumberFormat="1" applyFont="1" applyFill="1" applyProtection="1">
      <alignment horizontal="center" vertical="top" shrinkToFit="1"/>
    </xf>
    <xf numFmtId="4" fontId="13" fillId="7" borderId="2" xfId="9" applyNumberFormat="1" applyFont="1" applyFill="1" applyProtection="1">
      <alignment horizontal="right" vertical="top" shrinkToFit="1"/>
    </xf>
    <xf numFmtId="0" fontId="9" fillId="7" borderId="2" xfId="33" applyNumberFormat="1" applyFont="1" applyFill="1" applyProtection="1">
      <alignment vertical="top" wrapText="1"/>
    </xf>
    <xf numFmtId="4" fontId="13" fillId="7" borderId="8" xfId="9" applyNumberFormat="1" applyFont="1" applyFill="1" applyBorder="1" applyProtection="1">
      <alignment horizontal="right" vertical="top" shrinkToFit="1"/>
    </xf>
    <xf numFmtId="4" fontId="13" fillId="7" borderId="4" xfId="9" applyNumberFormat="1" applyFont="1" applyFill="1" applyBorder="1" applyProtection="1">
      <alignment horizontal="right" vertical="top" shrinkToFit="1"/>
    </xf>
    <xf numFmtId="4" fontId="13" fillId="7" borderId="13" xfId="9" applyNumberFormat="1" applyFont="1" applyFill="1" applyBorder="1" applyProtection="1">
      <alignment horizontal="right" vertical="top" shrinkToFit="1"/>
    </xf>
    <xf numFmtId="4" fontId="15" fillId="7" borderId="2" xfId="9" applyNumberFormat="1" applyFont="1" applyFill="1" applyProtection="1">
      <alignment horizontal="right" vertical="top" shrinkToFit="1"/>
    </xf>
    <xf numFmtId="4" fontId="13" fillId="7" borderId="5" xfId="9" applyNumberFormat="1" applyFont="1" applyFill="1" applyBorder="1" applyProtection="1">
      <alignment horizontal="right" vertical="top" shrinkToFit="1"/>
    </xf>
    <xf numFmtId="0" fontId="9" fillId="7" borderId="8" xfId="33" applyNumberFormat="1" applyFont="1" applyFill="1" applyBorder="1" applyProtection="1">
      <alignment vertical="top" wrapText="1"/>
    </xf>
    <xf numFmtId="4" fontId="13" fillId="7" borderId="4" xfId="7" applyNumberFormat="1" applyFont="1" applyFill="1" applyBorder="1" applyProtection="1">
      <alignment horizontal="center" vertical="top" shrinkToFit="1"/>
    </xf>
    <xf numFmtId="4" fontId="13" fillId="7" borderId="9" xfId="9" applyNumberFormat="1" applyFont="1" applyFill="1" applyBorder="1" applyProtection="1">
      <alignment horizontal="right" vertical="top" shrinkToFit="1"/>
    </xf>
    <xf numFmtId="0" fontId="9" fillId="7" borderId="14" xfId="6" applyNumberFormat="1" applyFont="1" applyFill="1" applyBorder="1" applyAlignment="1" applyProtection="1">
      <alignment vertical="center" wrapText="1"/>
    </xf>
    <xf numFmtId="4" fontId="13" fillId="7" borderId="14" xfId="7" applyNumberFormat="1" applyFont="1" applyFill="1" applyBorder="1" applyProtection="1">
      <alignment horizontal="center" vertical="top" shrinkToFit="1"/>
    </xf>
    <xf numFmtId="0" fontId="9" fillId="7" borderId="25" xfId="6" applyNumberFormat="1" applyFont="1" applyFill="1" applyBorder="1" applyAlignment="1" applyProtection="1">
      <alignment vertical="center" wrapText="1"/>
    </xf>
    <xf numFmtId="0" fontId="9" fillId="7" borderId="4" xfId="33" applyNumberFormat="1" applyFont="1" applyFill="1" applyBorder="1" applyProtection="1">
      <alignment vertical="top" wrapText="1"/>
    </xf>
    <xf numFmtId="4" fontId="15" fillId="7" borderId="9" xfId="9" applyNumberFormat="1" applyFont="1" applyFill="1" applyBorder="1" applyProtection="1">
      <alignment horizontal="right" vertical="top" shrinkToFit="1"/>
    </xf>
    <xf numFmtId="4" fontId="14" fillId="7" borderId="9" xfId="9" applyNumberFormat="1" applyFont="1" applyFill="1" applyBorder="1" applyProtection="1">
      <alignment horizontal="right" vertical="top" shrinkToFit="1"/>
    </xf>
    <xf numFmtId="4" fontId="14" fillId="0" borderId="2" xfId="7" applyNumberFormat="1" applyFont="1" applyFill="1" applyAlignment="1" applyProtection="1">
      <alignment horizontal="right" vertical="top" shrinkToFit="1"/>
    </xf>
    <xf numFmtId="4" fontId="15" fillId="0" borderId="8" xfId="7" applyNumberFormat="1" applyFont="1" applyFill="1" applyBorder="1" applyAlignment="1" applyProtection="1">
      <alignment horizontal="center" shrinkToFit="1"/>
    </xf>
    <xf numFmtId="4" fontId="6" fillId="0" borderId="4" xfId="0" applyNumberFormat="1" applyFont="1" applyFill="1" applyBorder="1" applyProtection="1">
      <protection locked="0"/>
    </xf>
    <xf numFmtId="4" fontId="15" fillId="0" borderId="4" xfId="9" applyNumberFormat="1" applyFont="1" applyFill="1" applyBorder="1" applyAlignment="1" applyProtection="1">
      <alignment horizontal="right" shrinkToFit="1"/>
    </xf>
    <xf numFmtId="4" fontId="15" fillId="0" borderId="15" xfId="9" applyNumberFormat="1" applyFont="1" applyFill="1" applyBorder="1" applyAlignment="1" applyProtection="1">
      <alignment horizontal="right" shrinkToFit="1"/>
    </xf>
    <xf numFmtId="4" fontId="15" fillId="0" borderId="2" xfId="9" applyNumberFormat="1" applyFont="1" applyFill="1" applyAlignment="1" applyProtection="1">
      <alignment horizontal="right" shrinkToFit="1"/>
    </xf>
    <xf numFmtId="4" fontId="15" fillId="0" borderId="13" xfId="9" applyNumberFormat="1" applyFont="1" applyFill="1" applyBorder="1" applyAlignment="1" applyProtection="1">
      <alignment horizontal="right" shrinkToFit="1"/>
    </xf>
    <xf numFmtId="4" fontId="6" fillId="0" borderId="4" xfId="0" applyNumberFormat="1" applyFont="1" applyFill="1" applyBorder="1" applyAlignment="1" applyProtection="1"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4" fontId="14" fillId="0" borderId="28" xfId="7" applyNumberFormat="1" applyFont="1" applyFill="1" applyBorder="1" applyProtection="1">
      <alignment horizontal="center" vertical="top" shrinkToFit="1"/>
    </xf>
    <xf numFmtId="4" fontId="15" fillId="0" borderId="11" xfId="9" applyNumberFormat="1" applyFont="1" applyFill="1" applyBorder="1" applyProtection="1">
      <alignment horizontal="right" vertical="top" shrinkToFit="1"/>
    </xf>
    <xf numFmtId="0" fontId="7" fillId="0" borderId="4" xfId="6" applyNumberFormat="1" applyFont="1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top"/>
      <protection locked="0"/>
    </xf>
    <xf numFmtId="0" fontId="0" fillId="0" borderId="28" xfId="0" applyBorder="1" applyAlignment="1">
      <alignment vertical="top"/>
    </xf>
    <xf numFmtId="0" fontId="0" fillId="0" borderId="11" xfId="0" applyBorder="1" applyAlignment="1">
      <alignment vertical="top"/>
    </xf>
    <xf numFmtId="0" fontId="5" fillId="0" borderId="0" xfId="0" applyFont="1" applyAlignment="1" applyProtection="1">
      <alignment horizontal="center" wrapText="1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4" xfId="5" applyNumberFormat="1" applyFont="1" applyFill="1" applyBorder="1" applyAlignment="1" applyProtection="1">
      <alignment horizontal="center" vertical="center" wrapText="1"/>
    </xf>
    <xf numFmtId="0" fontId="7" fillId="0" borderId="25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3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Alignment="1" applyProtection="1">
      <protection locked="0"/>
    </xf>
  </cellXfs>
  <cellStyles count="54">
    <cellStyle name="br" xfId="16"/>
    <cellStyle name="br 2" xfId="43"/>
    <cellStyle name="col" xfId="15"/>
    <cellStyle name="col 2" xfId="42"/>
    <cellStyle name="style0" xfId="17"/>
    <cellStyle name="style0 2" xfId="44"/>
    <cellStyle name="td" xfId="18"/>
    <cellStyle name="td 2" xfId="45"/>
    <cellStyle name="tr" xfId="14"/>
    <cellStyle name="tr 2" xfId="41"/>
    <cellStyle name="xl21" xfId="19"/>
    <cellStyle name="xl21 2" xfId="46"/>
    <cellStyle name="xl22" xfId="5"/>
    <cellStyle name="xl23" xfId="2"/>
    <cellStyle name="xl23 2" xfId="47"/>
    <cellStyle name="xl24" xfId="1"/>
    <cellStyle name="xl24 2" xfId="29"/>
    <cellStyle name="xl25" xfId="10"/>
    <cellStyle name="xl25 2" xfId="34"/>
    <cellStyle name="xl26" xfId="20"/>
    <cellStyle name="xl26 2" xfId="37"/>
    <cellStyle name="xl27" xfId="11"/>
    <cellStyle name="xl27 2" xfId="48"/>
    <cellStyle name="xl28" xfId="12"/>
    <cellStyle name="xl28 2" xfId="38"/>
    <cellStyle name="xl29" xfId="3"/>
    <cellStyle name="xl29 2" xfId="28"/>
    <cellStyle name="xl30" xfId="4"/>
    <cellStyle name="xl30 2" xfId="40"/>
    <cellStyle name="xl31" xfId="13"/>
    <cellStyle name="xl31 2" xfId="49"/>
    <cellStyle name="xl32" xfId="6"/>
    <cellStyle name="xl32 2" xfId="39"/>
    <cellStyle name="xl33" xfId="21"/>
    <cellStyle name="xl33 2" xfId="30"/>
    <cellStyle name="xl34" xfId="7"/>
    <cellStyle name="xl34 2" xfId="31"/>
    <cellStyle name="xl35" xfId="22"/>
    <cellStyle name="xl35 2" xfId="32"/>
    <cellStyle name="xl36" xfId="8"/>
    <cellStyle name="xl36 2" xfId="50"/>
    <cellStyle name="xl37" xfId="23"/>
    <cellStyle name="xl37 2" xfId="33"/>
    <cellStyle name="xl38" xfId="24"/>
    <cellStyle name="xl38 2" xfId="35"/>
    <cellStyle name="xl39" xfId="9"/>
    <cellStyle name="xl39 2" xfId="36"/>
    <cellStyle name="xl61" xfId="25"/>
    <cellStyle name="xl64" xfId="26"/>
    <cellStyle name="Обычный" xfId="0" builtinId="0"/>
    <cellStyle name="Обычный 2" xfId="27"/>
    <cellStyle name="Обычный 3" xfId="51"/>
    <cellStyle name="Обычный 4" xfId="53"/>
    <cellStyle name="Обычный 5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view="pageBreakPreview" zoomScale="110" zoomScaleNormal="100" zoomScaleSheetLayoutView="110" workbookViewId="0">
      <pane ySplit="11" topLeftCell="A172" activePane="bottomLeft" state="frozen"/>
      <selection pane="bottomLeft" activeCell="F9" sqref="F9:K9"/>
    </sheetView>
  </sheetViews>
  <sheetFormatPr defaultColWidth="9.140625" defaultRowHeight="15" outlineLevelRow="7" x14ac:dyDescent="0.25"/>
  <cols>
    <col min="1" max="1" width="5.5703125" style="1" customWidth="1"/>
    <col min="2" max="2" width="88.7109375" style="2" customWidth="1"/>
    <col min="3" max="3" width="15.28515625" style="1" customWidth="1"/>
    <col min="4" max="4" width="13.7109375" style="1" customWidth="1"/>
    <col min="5" max="5" width="15" style="1" customWidth="1"/>
    <col min="6" max="6" width="14.7109375" style="1" customWidth="1"/>
    <col min="7" max="7" width="8" style="1" customWidth="1"/>
    <col min="8" max="8" width="13.42578125" style="1" customWidth="1"/>
    <col min="9" max="9" width="7.85546875" style="1" customWidth="1"/>
    <col min="10" max="10" width="12.85546875" style="1" customWidth="1"/>
    <col min="11" max="11" width="8.28515625" style="1" customWidth="1"/>
    <col min="12" max="16384" width="9.140625" style="1"/>
  </cols>
  <sheetData>
    <row r="1" spans="1:11" ht="0.6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6.149999999999999" customHeight="1" x14ac:dyDescent="0.25">
      <c r="B2" s="3"/>
      <c r="C2" s="3"/>
      <c r="D2" s="3"/>
      <c r="E2" s="3"/>
      <c r="F2" s="3"/>
      <c r="G2" s="3"/>
      <c r="H2" s="168"/>
      <c r="I2" s="172" t="s">
        <v>194</v>
      </c>
      <c r="J2" s="172"/>
      <c r="K2" s="172"/>
    </row>
    <row r="3" spans="1:11" ht="13.5" customHeight="1" x14ac:dyDescent="0.25">
      <c r="B3" s="3"/>
      <c r="C3" s="3"/>
      <c r="D3" s="3"/>
      <c r="E3" s="3"/>
      <c r="F3" s="3"/>
      <c r="G3" s="3"/>
      <c r="H3" s="169" t="s">
        <v>141</v>
      </c>
      <c r="I3" s="170"/>
      <c r="J3" s="170"/>
      <c r="K3" s="170"/>
    </row>
    <row r="4" spans="1:11" ht="11.25" customHeight="1" x14ac:dyDescent="0.25">
      <c r="B4" s="3"/>
      <c r="C4" s="3"/>
      <c r="D4" s="3"/>
      <c r="E4" s="3"/>
      <c r="F4" s="3"/>
      <c r="G4" s="3"/>
      <c r="H4" s="169" t="s">
        <v>142</v>
      </c>
      <c r="I4" s="171"/>
      <c r="J4" s="171"/>
      <c r="K4" s="171"/>
    </row>
    <row r="5" spans="1:11" ht="14.45" customHeight="1" x14ac:dyDescent="0.25">
      <c r="B5" s="3"/>
      <c r="C5" s="3"/>
      <c r="D5" s="3"/>
      <c r="E5" s="3"/>
      <c r="F5" s="3"/>
      <c r="G5" s="3"/>
      <c r="H5" s="168"/>
      <c r="I5" s="172" t="s">
        <v>193</v>
      </c>
      <c r="J5" s="172"/>
      <c r="K5" s="172"/>
    </row>
    <row r="6" spans="1:11" x14ac:dyDescent="0.25">
      <c r="B6" s="3"/>
      <c r="C6" s="3"/>
      <c r="D6" s="3"/>
      <c r="E6" s="3"/>
      <c r="F6" s="3"/>
      <c r="G6" s="3"/>
      <c r="H6" s="4"/>
      <c r="I6" s="4"/>
      <c r="J6" s="5"/>
      <c r="K6" s="3"/>
    </row>
    <row r="7" spans="1:11" ht="17.45" customHeight="1" x14ac:dyDescent="0.25">
      <c r="B7" s="154" t="s">
        <v>178</v>
      </c>
      <c r="C7" s="154"/>
      <c r="D7" s="154"/>
      <c r="E7" s="154"/>
      <c r="F7" s="154"/>
      <c r="G7" s="154"/>
      <c r="H7" s="154"/>
      <c r="I7" s="154"/>
      <c r="J7" s="154"/>
      <c r="K7" s="154"/>
    </row>
    <row r="8" spans="1:11" ht="10.9" customHeight="1" x14ac:dyDescent="0.25">
      <c r="B8" s="8"/>
      <c r="C8" s="8"/>
      <c r="D8" s="8"/>
      <c r="E8" s="8"/>
      <c r="F8" s="8"/>
      <c r="G8" s="8"/>
      <c r="H8" s="8"/>
      <c r="I8" s="8"/>
      <c r="J8" s="9"/>
      <c r="K8" s="9" t="s">
        <v>7</v>
      </c>
    </row>
    <row r="9" spans="1:11" ht="15.75" customHeight="1" x14ac:dyDescent="0.25">
      <c r="A9" s="36"/>
      <c r="B9" s="31"/>
      <c r="C9" s="155" t="s">
        <v>4</v>
      </c>
      <c r="D9" s="156"/>
      <c r="E9" s="157"/>
      <c r="F9" s="155" t="s">
        <v>6</v>
      </c>
      <c r="G9" s="156"/>
      <c r="H9" s="156"/>
      <c r="I9" s="156"/>
      <c r="J9" s="156"/>
      <c r="K9" s="157"/>
    </row>
    <row r="10" spans="1:11" ht="16.5" customHeight="1" x14ac:dyDescent="0.25">
      <c r="A10" s="37"/>
      <c r="B10" s="166" t="s">
        <v>0</v>
      </c>
      <c r="C10" s="164" t="s">
        <v>3</v>
      </c>
      <c r="D10" s="161" t="s">
        <v>5</v>
      </c>
      <c r="E10" s="162"/>
      <c r="F10" s="158" t="s">
        <v>102</v>
      </c>
      <c r="G10" s="159" t="s">
        <v>52</v>
      </c>
      <c r="H10" s="161" t="s">
        <v>5</v>
      </c>
      <c r="I10" s="162"/>
      <c r="J10" s="162"/>
      <c r="K10" s="163"/>
    </row>
    <row r="11" spans="1:11" ht="48" customHeight="1" x14ac:dyDescent="0.25">
      <c r="A11" s="39" t="s">
        <v>99</v>
      </c>
      <c r="B11" s="167"/>
      <c r="C11" s="165"/>
      <c r="D11" s="6" t="s">
        <v>82</v>
      </c>
      <c r="E11" s="21" t="s">
        <v>83</v>
      </c>
      <c r="F11" s="158"/>
      <c r="G11" s="160"/>
      <c r="H11" s="6" t="s">
        <v>84</v>
      </c>
      <c r="I11" s="6" t="s">
        <v>52</v>
      </c>
      <c r="J11" s="6" t="s">
        <v>83</v>
      </c>
      <c r="K11" s="6" t="s">
        <v>52</v>
      </c>
    </row>
    <row r="12" spans="1:11" ht="16.149999999999999" customHeight="1" x14ac:dyDescent="0.25">
      <c r="A12" s="37"/>
      <c r="B12" s="13">
        <v>1</v>
      </c>
      <c r="C12" s="6">
        <v>2</v>
      </c>
      <c r="D12" s="7">
        <v>3</v>
      </c>
      <c r="E12" s="7">
        <v>4</v>
      </c>
      <c r="F12" s="6">
        <v>5</v>
      </c>
      <c r="G12" s="7">
        <v>6</v>
      </c>
      <c r="H12" s="7">
        <v>7</v>
      </c>
      <c r="I12" s="7">
        <v>8</v>
      </c>
      <c r="J12" s="7">
        <v>9</v>
      </c>
      <c r="K12" s="6">
        <v>10</v>
      </c>
    </row>
    <row r="13" spans="1:11" s="91" customFormat="1" ht="30" customHeight="1" x14ac:dyDescent="0.25">
      <c r="A13" s="90">
        <v>1</v>
      </c>
      <c r="B13" s="117" t="s">
        <v>75</v>
      </c>
      <c r="C13" s="118">
        <f t="shared" ref="C13:C20" si="0">D13+E13</f>
        <v>120000</v>
      </c>
      <c r="D13" s="119">
        <f>D14</f>
        <v>120000</v>
      </c>
      <c r="E13" s="119">
        <f>E14</f>
        <v>0</v>
      </c>
      <c r="F13" s="120">
        <f t="shared" ref="F13:F18" si="1">H13+J13</f>
        <v>114000</v>
      </c>
      <c r="G13" s="119">
        <f>F13/C13*100</f>
        <v>95</v>
      </c>
      <c r="H13" s="119">
        <f>H14</f>
        <v>114000</v>
      </c>
      <c r="I13" s="119">
        <f>H13/D13*100</f>
        <v>95</v>
      </c>
      <c r="J13" s="119">
        <f>J14</f>
        <v>0</v>
      </c>
      <c r="K13" s="120">
        <v>0</v>
      </c>
    </row>
    <row r="14" spans="1:11" ht="27.75" customHeight="1" x14ac:dyDescent="0.25">
      <c r="A14" s="37"/>
      <c r="B14" s="29" t="s">
        <v>76</v>
      </c>
      <c r="C14" s="40">
        <f t="shared" si="0"/>
        <v>120000</v>
      </c>
      <c r="D14" s="41">
        <f>D15</f>
        <v>120000</v>
      </c>
      <c r="E14" s="41">
        <f>E15</f>
        <v>0</v>
      </c>
      <c r="F14" s="42">
        <f t="shared" si="1"/>
        <v>114000</v>
      </c>
      <c r="G14" s="41">
        <f t="shared" ref="G14:G20" si="2">F14/C14*100</f>
        <v>95</v>
      </c>
      <c r="H14" s="41">
        <f>H15</f>
        <v>114000</v>
      </c>
      <c r="I14" s="41">
        <f>H14/D14*100</f>
        <v>95</v>
      </c>
      <c r="J14" s="41">
        <f>J15</f>
        <v>0</v>
      </c>
      <c r="K14" s="42">
        <v>0</v>
      </c>
    </row>
    <row r="15" spans="1:11" ht="27.75" customHeight="1" x14ac:dyDescent="0.25">
      <c r="A15" s="38"/>
      <c r="B15" s="30" t="s">
        <v>77</v>
      </c>
      <c r="C15" s="43">
        <f t="shared" si="0"/>
        <v>120000</v>
      </c>
      <c r="D15" s="44">
        <v>120000</v>
      </c>
      <c r="E15" s="44">
        <v>0</v>
      </c>
      <c r="F15" s="45">
        <f t="shared" si="1"/>
        <v>114000</v>
      </c>
      <c r="G15" s="44">
        <f t="shared" si="2"/>
        <v>95</v>
      </c>
      <c r="H15" s="44">
        <v>114000</v>
      </c>
      <c r="I15" s="44">
        <f>H15/D15*100</f>
        <v>95</v>
      </c>
      <c r="J15" s="44">
        <v>0</v>
      </c>
      <c r="K15" s="45">
        <v>0</v>
      </c>
    </row>
    <row r="16" spans="1:11" ht="27.75" customHeight="1" x14ac:dyDescent="0.25">
      <c r="A16" s="37">
        <v>2</v>
      </c>
      <c r="B16" s="117" t="s">
        <v>103</v>
      </c>
      <c r="C16" s="118">
        <f t="shared" si="0"/>
        <v>980000</v>
      </c>
      <c r="D16" s="119">
        <f>D17+D19</f>
        <v>530000</v>
      </c>
      <c r="E16" s="119">
        <f>E17+E19</f>
        <v>450000</v>
      </c>
      <c r="F16" s="119">
        <f>F17+F19</f>
        <v>75165.3</v>
      </c>
      <c r="G16" s="119">
        <f t="shared" si="2"/>
        <v>7.6699285714285717</v>
      </c>
      <c r="H16" s="119">
        <f>H17+H19</f>
        <v>75165.3</v>
      </c>
      <c r="I16" s="119">
        <f t="shared" ref="I16:I20" si="3">H16/D16*100</f>
        <v>14.182132075471699</v>
      </c>
      <c r="J16" s="119">
        <f>J17+J19</f>
        <v>0</v>
      </c>
      <c r="K16" s="120">
        <v>0</v>
      </c>
    </row>
    <row r="17" spans="1:11" ht="27.75" customHeight="1" x14ac:dyDescent="0.25">
      <c r="A17" s="37"/>
      <c r="B17" s="29" t="s">
        <v>137</v>
      </c>
      <c r="C17" s="43">
        <f t="shared" si="0"/>
        <v>900000</v>
      </c>
      <c r="D17" s="44">
        <f>D18</f>
        <v>450000</v>
      </c>
      <c r="E17" s="44">
        <f>E18</f>
        <v>450000</v>
      </c>
      <c r="F17" s="45">
        <f t="shared" si="1"/>
        <v>0</v>
      </c>
      <c r="G17" s="44">
        <f t="shared" si="2"/>
        <v>0</v>
      </c>
      <c r="H17" s="44">
        <f>H18</f>
        <v>0</v>
      </c>
      <c r="I17" s="44">
        <f t="shared" si="3"/>
        <v>0</v>
      </c>
      <c r="J17" s="44">
        <f>J18</f>
        <v>0</v>
      </c>
      <c r="K17" s="45">
        <v>0</v>
      </c>
    </row>
    <row r="18" spans="1:11" ht="42.75" customHeight="1" x14ac:dyDescent="0.25">
      <c r="A18" s="37"/>
      <c r="B18" s="30" t="s">
        <v>104</v>
      </c>
      <c r="C18" s="43">
        <f t="shared" si="0"/>
        <v>900000</v>
      </c>
      <c r="D18" s="44">
        <v>450000</v>
      </c>
      <c r="E18" s="44">
        <v>450000</v>
      </c>
      <c r="F18" s="45">
        <f t="shared" si="1"/>
        <v>0</v>
      </c>
      <c r="G18" s="44">
        <f t="shared" si="2"/>
        <v>0</v>
      </c>
      <c r="H18" s="44">
        <v>0</v>
      </c>
      <c r="I18" s="44">
        <f t="shared" si="3"/>
        <v>0</v>
      </c>
      <c r="J18" s="44">
        <v>0</v>
      </c>
      <c r="K18" s="45">
        <v>0</v>
      </c>
    </row>
    <row r="19" spans="1:11" ht="18.75" customHeight="1" x14ac:dyDescent="0.25">
      <c r="A19" s="37"/>
      <c r="B19" s="97" t="s">
        <v>143</v>
      </c>
      <c r="C19" s="43">
        <f t="shared" si="0"/>
        <v>80000</v>
      </c>
      <c r="D19" s="44">
        <f>D20</f>
        <v>80000</v>
      </c>
      <c r="E19" s="44">
        <f>E20</f>
        <v>0</v>
      </c>
      <c r="F19" s="45">
        <f>F20</f>
        <v>75165.3</v>
      </c>
      <c r="G19" s="44">
        <f t="shared" si="2"/>
        <v>93.956625000000003</v>
      </c>
      <c r="H19" s="44">
        <f>H20</f>
        <v>75165.3</v>
      </c>
      <c r="I19" s="44">
        <f t="shared" si="3"/>
        <v>93.956625000000003</v>
      </c>
      <c r="J19" s="44">
        <f>J20</f>
        <v>0</v>
      </c>
      <c r="K19" s="45">
        <v>0</v>
      </c>
    </row>
    <row r="20" spans="1:11" ht="19.5" customHeight="1" x14ac:dyDescent="0.25">
      <c r="A20" s="37"/>
      <c r="B20" s="30" t="s">
        <v>144</v>
      </c>
      <c r="C20" s="43">
        <f t="shared" si="0"/>
        <v>80000</v>
      </c>
      <c r="D20" s="44">
        <v>80000</v>
      </c>
      <c r="E20" s="44">
        <v>0</v>
      </c>
      <c r="F20" s="45">
        <f>H20+J20</f>
        <v>75165.3</v>
      </c>
      <c r="G20" s="44">
        <f t="shared" si="2"/>
        <v>93.956625000000003</v>
      </c>
      <c r="H20" s="44">
        <v>75165.3</v>
      </c>
      <c r="I20" s="44">
        <f t="shared" si="3"/>
        <v>93.956625000000003</v>
      </c>
      <c r="J20" s="44">
        <v>0</v>
      </c>
      <c r="K20" s="45">
        <v>0</v>
      </c>
    </row>
    <row r="21" spans="1:11" s="91" customFormat="1" ht="29.25" customHeight="1" x14ac:dyDescent="0.25">
      <c r="A21" s="90">
        <v>3</v>
      </c>
      <c r="B21" s="121" t="s">
        <v>105</v>
      </c>
      <c r="C21" s="122">
        <f t="shared" ref="C21:C75" si="4">D21+E21</f>
        <v>602843592.01999998</v>
      </c>
      <c r="D21" s="123">
        <f>D22+D26+D37+D39+D43+D46+D48+D53+D34+D51</f>
        <v>188844025.54000002</v>
      </c>
      <c r="E21" s="123">
        <f>E22+E26+E37+E39+E43+E46+E48+E53+E34</f>
        <v>413999566.48000002</v>
      </c>
      <c r="F21" s="123">
        <f>F22+F26+F37+F39+F43+F46+F48+F53+F34+F51</f>
        <v>359044650.05000007</v>
      </c>
      <c r="G21" s="123">
        <f>F21/C21*100</f>
        <v>59.558508177372879</v>
      </c>
      <c r="H21" s="123">
        <f>H22+H26+H37+H39+H43+H46+H53+H48+H34+H51</f>
        <v>140379492.42000002</v>
      </c>
      <c r="I21" s="123">
        <f>H21/D21*100</f>
        <v>74.336210541257245</v>
      </c>
      <c r="J21" s="123">
        <f>J22+J26+J37+J39+J43+J46+J53+J48</f>
        <v>218665157.63</v>
      </c>
      <c r="K21" s="123">
        <f>J21/E21*100</f>
        <v>52.817726233190029</v>
      </c>
    </row>
    <row r="22" spans="1:11" ht="26.25" customHeight="1" outlineLevel="1" x14ac:dyDescent="0.25">
      <c r="A22" s="37"/>
      <c r="B22" s="14" t="s">
        <v>8</v>
      </c>
      <c r="C22" s="46">
        <f t="shared" si="4"/>
        <v>137562621.80000001</v>
      </c>
      <c r="D22" s="47">
        <f>D23+D24+D25</f>
        <v>56867461.800000004</v>
      </c>
      <c r="E22" s="47">
        <f>E23+E24+E25</f>
        <v>80695160</v>
      </c>
      <c r="F22" s="47">
        <f t="shared" ref="F22:J22" si="5">F23+F24+F25</f>
        <v>92518896.959999993</v>
      </c>
      <c r="G22" s="47">
        <f t="shared" ref="G22:G83" si="6">F22/C22*100</f>
        <v>67.255840103506941</v>
      </c>
      <c r="H22" s="47">
        <f t="shared" si="5"/>
        <v>42135237.339999996</v>
      </c>
      <c r="I22" s="47">
        <f t="shared" ref="I22:I83" si="7">H22/D22*100</f>
        <v>74.093754154506669</v>
      </c>
      <c r="J22" s="47">
        <f t="shared" si="5"/>
        <v>50383659.619999997</v>
      </c>
      <c r="K22" s="47">
        <f t="shared" ref="K22:K84" si="8">J22/E22*100</f>
        <v>62.437027970450764</v>
      </c>
    </row>
    <row r="23" spans="1:11" ht="27.75" customHeight="1" outlineLevel="2" x14ac:dyDescent="0.25">
      <c r="A23" s="37"/>
      <c r="B23" s="15" t="s">
        <v>13</v>
      </c>
      <c r="C23" s="48">
        <f t="shared" si="4"/>
        <v>8935537.7799999993</v>
      </c>
      <c r="D23" s="49">
        <v>8935537.7799999993</v>
      </c>
      <c r="E23" s="49">
        <v>0</v>
      </c>
      <c r="F23" s="49">
        <f>H23+J23</f>
        <v>4674275.6500000004</v>
      </c>
      <c r="G23" s="49">
        <f t="shared" si="6"/>
        <v>52.311072540728496</v>
      </c>
      <c r="H23" s="49">
        <v>4674275.6500000004</v>
      </c>
      <c r="I23" s="49">
        <f t="shared" si="7"/>
        <v>52.311072540728496</v>
      </c>
      <c r="J23" s="49">
        <v>0</v>
      </c>
      <c r="K23" s="49">
        <v>0</v>
      </c>
    </row>
    <row r="24" spans="1:11" ht="27.75" customHeight="1" outlineLevel="3" x14ac:dyDescent="0.25">
      <c r="A24" s="37"/>
      <c r="B24" s="15" t="s">
        <v>9</v>
      </c>
      <c r="C24" s="48">
        <f t="shared" si="4"/>
        <v>47931924.020000003</v>
      </c>
      <c r="D24" s="49">
        <v>47931924.020000003</v>
      </c>
      <c r="E24" s="49">
        <v>0</v>
      </c>
      <c r="F24" s="49">
        <f t="shared" ref="F24:F89" si="9">H24+J24</f>
        <v>37460961.689999998</v>
      </c>
      <c r="G24" s="49">
        <f t="shared" si="6"/>
        <v>78.154512792703855</v>
      </c>
      <c r="H24" s="49">
        <v>37460961.689999998</v>
      </c>
      <c r="I24" s="49">
        <f t="shared" si="7"/>
        <v>78.154512792703855</v>
      </c>
      <c r="J24" s="49">
        <v>0</v>
      </c>
      <c r="K24" s="49">
        <v>0</v>
      </c>
    </row>
    <row r="25" spans="1:11" ht="41.45" customHeight="1" outlineLevel="4" x14ac:dyDescent="0.25">
      <c r="A25" s="37"/>
      <c r="B25" s="15" t="s">
        <v>10</v>
      </c>
      <c r="C25" s="48">
        <f t="shared" si="4"/>
        <v>80695160</v>
      </c>
      <c r="D25" s="49">
        <v>0</v>
      </c>
      <c r="E25" s="49">
        <v>80695160</v>
      </c>
      <c r="F25" s="49">
        <f t="shared" si="9"/>
        <v>50383659.619999997</v>
      </c>
      <c r="G25" s="49">
        <f t="shared" si="6"/>
        <v>62.437027970450764</v>
      </c>
      <c r="H25" s="49">
        <v>0</v>
      </c>
      <c r="I25" s="49">
        <v>0</v>
      </c>
      <c r="J25" s="49">
        <v>50383659.619999997</v>
      </c>
      <c r="K25" s="49">
        <f t="shared" si="8"/>
        <v>62.437027970450764</v>
      </c>
    </row>
    <row r="26" spans="1:11" ht="30" customHeight="1" outlineLevel="5" x14ac:dyDescent="0.25">
      <c r="A26" s="37"/>
      <c r="B26" s="14" t="s">
        <v>11</v>
      </c>
      <c r="C26" s="46">
        <f t="shared" si="4"/>
        <v>267971925.96000001</v>
      </c>
      <c r="D26" s="47">
        <f>D27+D28+D30+D31+D32+D33+D29</f>
        <v>65658222.960000001</v>
      </c>
      <c r="E26" s="47">
        <f>E27+E28+E30+E31+E32+E33+E29</f>
        <v>202313703</v>
      </c>
      <c r="F26" s="47">
        <f t="shared" si="9"/>
        <v>186344146.71000001</v>
      </c>
      <c r="G26" s="47">
        <f t="shared" si="6"/>
        <v>69.538682472960048</v>
      </c>
      <c r="H26" s="47">
        <f>H27+H28+H30+H31+H32+H33+H29</f>
        <v>50425304.649999999</v>
      </c>
      <c r="I26" s="47">
        <f t="shared" si="7"/>
        <v>76.799679273561622</v>
      </c>
      <c r="J26" s="47">
        <f>J27+J28+J30+J31+J32+J33+J29</f>
        <v>135918842.06</v>
      </c>
      <c r="K26" s="47">
        <f t="shared" si="8"/>
        <v>67.182222481489546</v>
      </c>
    </row>
    <row r="27" spans="1:11" ht="25.5" outlineLevel="6" x14ac:dyDescent="0.25">
      <c r="A27" s="37"/>
      <c r="B27" s="15" t="s">
        <v>12</v>
      </c>
      <c r="C27" s="48">
        <f t="shared" si="4"/>
        <v>333750</v>
      </c>
      <c r="D27" s="49">
        <v>333750</v>
      </c>
      <c r="E27" s="49">
        <v>0</v>
      </c>
      <c r="F27" s="49">
        <f t="shared" si="9"/>
        <v>331050</v>
      </c>
      <c r="G27" s="49">
        <f t="shared" si="6"/>
        <v>99.191011235955045</v>
      </c>
      <c r="H27" s="49">
        <v>331050</v>
      </c>
      <c r="I27" s="49">
        <f t="shared" si="7"/>
        <v>99.191011235955045</v>
      </c>
      <c r="J27" s="49">
        <v>0</v>
      </c>
      <c r="K27" s="49">
        <v>0</v>
      </c>
    </row>
    <row r="28" spans="1:11" ht="25.5" outlineLevel="7" x14ac:dyDescent="0.25">
      <c r="A28" s="37"/>
      <c r="B28" s="15" t="s">
        <v>14</v>
      </c>
      <c r="C28" s="48">
        <f t="shared" si="4"/>
        <v>65075082.960000001</v>
      </c>
      <c r="D28" s="49">
        <v>65075082.960000001</v>
      </c>
      <c r="E28" s="49">
        <v>0</v>
      </c>
      <c r="F28" s="49">
        <f t="shared" si="9"/>
        <v>49911949.649999999</v>
      </c>
      <c r="G28" s="49">
        <f t="shared" si="6"/>
        <v>76.699018087582928</v>
      </c>
      <c r="H28" s="49">
        <v>49911949.649999999</v>
      </c>
      <c r="I28" s="49">
        <f t="shared" si="7"/>
        <v>76.699018087582928</v>
      </c>
      <c r="J28" s="49">
        <v>0</v>
      </c>
      <c r="K28" s="49">
        <v>0</v>
      </c>
    </row>
    <row r="29" spans="1:11" ht="52.5" customHeight="1" outlineLevel="7" x14ac:dyDescent="0.25">
      <c r="A29" s="37"/>
      <c r="B29" s="15" t="s">
        <v>54</v>
      </c>
      <c r="C29" s="48">
        <f t="shared" si="4"/>
        <v>249390</v>
      </c>
      <c r="D29" s="49">
        <v>249390</v>
      </c>
      <c r="E29" s="49">
        <v>0</v>
      </c>
      <c r="F29" s="49">
        <f t="shared" si="9"/>
        <v>182305</v>
      </c>
      <c r="G29" s="49">
        <f t="shared" si="6"/>
        <v>73.100364890332415</v>
      </c>
      <c r="H29" s="49">
        <v>182305</v>
      </c>
      <c r="I29" s="49">
        <f t="shared" si="7"/>
        <v>73.100364890332415</v>
      </c>
      <c r="J29" s="49">
        <v>0</v>
      </c>
      <c r="K29" s="49">
        <v>0</v>
      </c>
    </row>
    <row r="30" spans="1:11" ht="42" customHeight="1" outlineLevel="2" x14ac:dyDescent="0.25">
      <c r="A30" s="37"/>
      <c r="B30" s="15" t="s">
        <v>15</v>
      </c>
      <c r="C30" s="48">
        <f t="shared" si="4"/>
        <v>22042800</v>
      </c>
      <c r="D30" s="49">
        <v>0</v>
      </c>
      <c r="E30" s="49">
        <v>22042800</v>
      </c>
      <c r="F30" s="49">
        <f t="shared" si="9"/>
        <v>14111687.27</v>
      </c>
      <c r="G30" s="49">
        <f t="shared" si="6"/>
        <v>64.019486045329984</v>
      </c>
      <c r="H30" s="49">
        <v>0</v>
      </c>
      <c r="I30" s="49">
        <v>0</v>
      </c>
      <c r="J30" s="49">
        <v>14111687.27</v>
      </c>
      <c r="K30" s="49">
        <f t="shared" si="8"/>
        <v>64.019486045329984</v>
      </c>
    </row>
    <row r="31" spans="1:11" ht="42.75" customHeight="1" outlineLevel="3" x14ac:dyDescent="0.25">
      <c r="A31" s="37"/>
      <c r="B31" s="15" t="s">
        <v>16</v>
      </c>
      <c r="C31" s="48">
        <f t="shared" si="4"/>
        <v>166259503</v>
      </c>
      <c r="D31" s="49">
        <v>0</v>
      </c>
      <c r="E31" s="49">
        <v>166259503</v>
      </c>
      <c r="F31" s="49">
        <f t="shared" si="9"/>
        <v>116339529.79000001</v>
      </c>
      <c r="G31" s="49">
        <f t="shared" si="6"/>
        <v>69.974664720367898</v>
      </c>
      <c r="H31" s="49">
        <v>0</v>
      </c>
      <c r="I31" s="49">
        <v>0</v>
      </c>
      <c r="J31" s="49">
        <v>116339529.79000001</v>
      </c>
      <c r="K31" s="49">
        <f t="shared" si="8"/>
        <v>69.974664720367898</v>
      </c>
    </row>
    <row r="32" spans="1:11" ht="40.9" customHeight="1" outlineLevel="4" x14ac:dyDescent="0.25">
      <c r="A32" s="37"/>
      <c r="B32" s="15" t="s">
        <v>17</v>
      </c>
      <c r="C32" s="48">
        <f t="shared" si="4"/>
        <v>3824150</v>
      </c>
      <c r="D32" s="49">
        <v>0</v>
      </c>
      <c r="E32" s="49">
        <v>3824150</v>
      </c>
      <c r="F32" s="49">
        <f t="shared" si="9"/>
        <v>1697455</v>
      </c>
      <c r="G32" s="49">
        <f t="shared" si="6"/>
        <v>44.387772446164512</v>
      </c>
      <c r="H32" s="49">
        <v>0</v>
      </c>
      <c r="I32" s="49">
        <v>0</v>
      </c>
      <c r="J32" s="49">
        <v>1697455</v>
      </c>
      <c r="K32" s="49">
        <f t="shared" si="8"/>
        <v>44.387772446164512</v>
      </c>
    </row>
    <row r="33" spans="1:11" ht="38.25" customHeight="1" outlineLevel="4" x14ac:dyDescent="0.25">
      <c r="A33" s="37"/>
      <c r="B33" s="92" t="s">
        <v>18</v>
      </c>
      <c r="C33" s="48">
        <f t="shared" si="4"/>
        <v>10187250</v>
      </c>
      <c r="D33" s="49">
        <v>0</v>
      </c>
      <c r="E33" s="49">
        <v>10187250</v>
      </c>
      <c r="F33" s="49">
        <f t="shared" si="9"/>
        <v>3770170</v>
      </c>
      <c r="G33" s="49">
        <f>F33/C33*100</f>
        <v>37.008711870229945</v>
      </c>
      <c r="H33" s="49">
        <v>0</v>
      </c>
      <c r="I33" s="49">
        <v>0</v>
      </c>
      <c r="J33" s="49">
        <v>3770170</v>
      </c>
      <c r="K33" s="49">
        <f t="shared" si="8"/>
        <v>37.008711870229945</v>
      </c>
    </row>
    <row r="34" spans="1:11" ht="27" customHeight="1" outlineLevel="4" x14ac:dyDescent="0.25">
      <c r="A34" s="37"/>
      <c r="B34" s="99" t="s">
        <v>145</v>
      </c>
      <c r="C34" s="101">
        <f>C35+C36</f>
        <v>1761001.93</v>
      </c>
      <c r="D34" s="47">
        <f>D35+D36</f>
        <v>1761001.93</v>
      </c>
      <c r="E34" s="47">
        <f>E35</f>
        <v>0</v>
      </c>
      <c r="F34" s="47">
        <f>F35</f>
        <v>544007.16</v>
      </c>
      <c r="G34" s="47">
        <f>F34/C34*100</f>
        <v>30.891911628966817</v>
      </c>
      <c r="H34" s="47">
        <f>H35</f>
        <v>544007.16</v>
      </c>
      <c r="I34" s="47">
        <f>H34/D34*100</f>
        <v>30.891911628966817</v>
      </c>
      <c r="J34" s="47">
        <f>J35</f>
        <v>0</v>
      </c>
      <c r="K34" s="49">
        <v>0</v>
      </c>
    </row>
    <row r="35" spans="1:11" ht="27.75" customHeight="1" outlineLevel="4" x14ac:dyDescent="0.25">
      <c r="A35" s="37"/>
      <c r="B35" s="98" t="s">
        <v>146</v>
      </c>
      <c r="C35" s="48">
        <f>D35+E35</f>
        <v>1736247.49</v>
      </c>
      <c r="D35" s="49">
        <v>1736247.49</v>
      </c>
      <c r="E35" s="49">
        <v>0</v>
      </c>
      <c r="F35" s="49">
        <f>H35+J35</f>
        <v>544007.16</v>
      </c>
      <c r="G35" s="47">
        <f>F35/C35*100</f>
        <v>31.332351126969808</v>
      </c>
      <c r="H35" s="49">
        <v>544007.16</v>
      </c>
      <c r="I35" s="49">
        <f>H35/D35*100</f>
        <v>31.332351126969808</v>
      </c>
      <c r="J35" s="49">
        <v>0</v>
      </c>
      <c r="K35" s="49">
        <v>0</v>
      </c>
    </row>
    <row r="36" spans="1:11" ht="27.75" customHeight="1" outlineLevel="4" x14ac:dyDescent="0.25">
      <c r="A36" s="37"/>
      <c r="B36" s="98" t="s">
        <v>179</v>
      </c>
      <c r="C36" s="48">
        <f>D36+E36</f>
        <v>24754.44</v>
      </c>
      <c r="D36" s="49">
        <v>24754.44</v>
      </c>
      <c r="E36" s="49">
        <v>0</v>
      </c>
      <c r="F36" s="49">
        <f>H36+J36</f>
        <v>0</v>
      </c>
      <c r="G36" s="47">
        <f>F36/C36*100</f>
        <v>0</v>
      </c>
      <c r="H36" s="49">
        <v>0</v>
      </c>
      <c r="I36" s="49">
        <v>0</v>
      </c>
      <c r="J36" s="49">
        <v>0</v>
      </c>
      <c r="K36" s="49">
        <v>0</v>
      </c>
    </row>
    <row r="37" spans="1:11" ht="27" customHeight="1" outlineLevel="4" x14ac:dyDescent="0.25">
      <c r="A37" s="37"/>
      <c r="B37" s="14" t="s">
        <v>19</v>
      </c>
      <c r="C37" s="46">
        <f t="shared" si="4"/>
        <v>136239</v>
      </c>
      <c r="D37" s="47">
        <f>D38</f>
        <v>136239</v>
      </c>
      <c r="E37" s="47">
        <f t="shared" ref="E37:J37" si="10">E38</f>
        <v>0</v>
      </c>
      <c r="F37" s="47">
        <f t="shared" si="9"/>
        <v>102181.5</v>
      </c>
      <c r="G37" s="47">
        <f t="shared" si="6"/>
        <v>75.001651509479657</v>
      </c>
      <c r="H37" s="47">
        <f t="shared" si="10"/>
        <v>102181.5</v>
      </c>
      <c r="I37" s="47">
        <f t="shared" si="7"/>
        <v>75.001651509479657</v>
      </c>
      <c r="J37" s="47">
        <f t="shared" si="10"/>
        <v>0</v>
      </c>
      <c r="K37" s="49">
        <v>0</v>
      </c>
    </row>
    <row r="38" spans="1:11" ht="27.75" customHeight="1" outlineLevel="4" x14ac:dyDescent="0.25">
      <c r="A38" s="37"/>
      <c r="B38" s="92" t="s">
        <v>20</v>
      </c>
      <c r="C38" s="48">
        <f t="shared" si="4"/>
        <v>136239</v>
      </c>
      <c r="D38" s="49">
        <v>136239</v>
      </c>
      <c r="E38" s="49">
        <v>0</v>
      </c>
      <c r="F38" s="49">
        <f t="shared" si="9"/>
        <v>102181.5</v>
      </c>
      <c r="G38" s="49">
        <f t="shared" si="6"/>
        <v>75.001651509479657</v>
      </c>
      <c r="H38" s="49">
        <v>102181.5</v>
      </c>
      <c r="I38" s="49">
        <f t="shared" si="7"/>
        <v>75.001651509479657</v>
      </c>
      <c r="J38" s="49">
        <v>0</v>
      </c>
      <c r="K38" s="49">
        <v>0</v>
      </c>
    </row>
    <row r="39" spans="1:11" ht="27.75" customHeight="1" outlineLevel="4" x14ac:dyDescent="0.25">
      <c r="A39" s="37"/>
      <c r="B39" s="14" t="s">
        <v>21</v>
      </c>
      <c r="C39" s="46">
        <f t="shared" si="4"/>
        <v>130739267.82000001</v>
      </c>
      <c r="D39" s="47">
        <f>D40+D42+D41</f>
        <v>641046.34</v>
      </c>
      <c r="E39" s="47">
        <f>E40+E42+E41</f>
        <v>130098221.48</v>
      </c>
      <c r="F39" s="47">
        <f t="shared" si="9"/>
        <v>32028060.459999997</v>
      </c>
      <c r="G39" s="47">
        <f t="shared" si="6"/>
        <v>24.497659344471611</v>
      </c>
      <c r="H39" s="47">
        <f>H40+H42+H41</f>
        <v>154369.43</v>
      </c>
      <c r="I39" s="47">
        <f t="shared" si="7"/>
        <v>24.080853499608157</v>
      </c>
      <c r="J39" s="47">
        <f>J40+J42+J41</f>
        <v>31873691.029999997</v>
      </c>
      <c r="K39" s="47">
        <f t="shared" si="8"/>
        <v>24.499713114756101</v>
      </c>
    </row>
    <row r="40" spans="1:11" ht="42" customHeight="1" outlineLevel="4" x14ac:dyDescent="0.25">
      <c r="A40" s="37"/>
      <c r="B40" s="15" t="s">
        <v>55</v>
      </c>
      <c r="C40" s="48">
        <f t="shared" si="4"/>
        <v>127568221.48</v>
      </c>
      <c r="D40" s="49">
        <v>0</v>
      </c>
      <c r="E40" s="50">
        <v>127568221.48</v>
      </c>
      <c r="F40" s="49">
        <f t="shared" si="9"/>
        <v>30520519.129999999</v>
      </c>
      <c r="G40" s="49">
        <f t="shared" si="6"/>
        <v>23.924860577275485</v>
      </c>
      <c r="H40" s="49">
        <v>0</v>
      </c>
      <c r="I40" s="49">
        <v>0</v>
      </c>
      <c r="J40" s="49">
        <v>30520519.129999999</v>
      </c>
      <c r="K40" s="49">
        <f t="shared" si="8"/>
        <v>23.924860577275485</v>
      </c>
    </row>
    <row r="41" spans="1:11" ht="30.75" customHeight="1" outlineLevel="4" x14ac:dyDescent="0.25">
      <c r="A41" s="37"/>
      <c r="B41" s="15" t="s">
        <v>56</v>
      </c>
      <c r="C41" s="48">
        <f t="shared" si="4"/>
        <v>641046.34</v>
      </c>
      <c r="D41" s="49">
        <v>641046.34</v>
      </c>
      <c r="E41" s="51">
        <v>0</v>
      </c>
      <c r="F41" s="49">
        <f t="shared" si="9"/>
        <v>154369.43</v>
      </c>
      <c r="G41" s="49">
        <f t="shared" si="6"/>
        <v>24.080853499608157</v>
      </c>
      <c r="H41" s="49">
        <v>154369.43</v>
      </c>
      <c r="I41" s="49">
        <f t="shared" si="7"/>
        <v>24.080853499608157</v>
      </c>
      <c r="J41" s="49">
        <v>0</v>
      </c>
      <c r="K41" s="49">
        <v>0</v>
      </c>
    </row>
    <row r="42" spans="1:11" ht="39" customHeight="1" outlineLevel="4" x14ac:dyDescent="0.25">
      <c r="A42" s="37"/>
      <c r="B42" s="15" t="s">
        <v>78</v>
      </c>
      <c r="C42" s="48">
        <f t="shared" si="4"/>
        <v>2530000</v>
      </c>
      <c r="D42" s="49">
        <v>0</v>
      </c>
      <c r="E42" s="52">
        <v>2530000</v>
      </c>
      <c r="F42" s="49">
        <f t="shared" si="9"/>
        <v>1353171.9</v>
      </c>
      <c r="G42" s="49">
        <f t="shared" si="6"/>
        <v>53.485055335968376</v>
      </c>
      <c r="H42" s="49">
        <v>0</v>
      </c>
      <c r="I42" s="49">
        <v>0</v>
      </c>
      <c r="J42" s="49">
        <v>1353171.9</v>
      </c>
      <c r="K42" s="49">
        <f t="shared" si="8"/>
        <v>53.485055335968376</v>
      </c>
    </row>
    <row r="43" spans="1:11" ht="27.75" customHeight="1" outlineLevel="5" x14ac:dyDescent="0.25">
      <c r="A43" s="37"/>
      <c r="B43" s="14" t="s">
        <v>22</v>
      </c>
      <c r="C43" s="46">
        <f t="shared" si="4"/>
        <v>40533170.169999994</v>
      </c>
      <c r="D43" s="47">
        <f>D44+D45</f>
        <v>40533170.169999994</v>
      </c>
      <c r="E43" s="53">
        <f>E44+E45</f>
        <v>0</v>
      </c>
      <c r="F43" s="47">
        <f t="shared" si="9"/>
        <v>30361102.789999999</v>
      </c>
      <c r="G43" s="47">
        <f t="shared" si="6"/>
        <v>74.904338009246814</v>
      </c>
      <c r="H43" s="47">
        <f>H44+H45</f>
        <v>30361102.789999999</v>
      </c>
      <c r="I43" s="47">
        <f t="shared" si="7"/>
        <v>74.904338009246814</v>
      </c>
      <c r="J43" s="47">
        <f>J44+J45</f>
        <v>0</v>
      </c>
      <c r="K43" s="47">
        <v>0</v>
      </c>
    </row>
    <row r="44" spans="1:11" ht="25.5" outlineLevel="6" x14ac:dyDescent="0.25">
      <c r="A44" s="37"/>
      <c r="B44" s="15" t="s">
        <v>79</v>
      </c>
      <c r="C44" s="48">
        <f t="shared" si="4"/>
        <v>586113.80000000005</v>
      </c>
      <c r="D44" s="49">
        <v>586113.80000000005</v>
      </c>
      <c r="E44" s="51">
        <v>0</v>
      </c>
      <c r="F44" s="49">
        <f t="shared" si="9"/>
        <v>411562.23</v>
      </c>
      <c r="G44" s="49">
        <f t="shared" si="6"/>
        <v>70.218826105101087</v>
      </c>
      <c r="H44" s="49">
        <v>411562.23</v>
      </c>
      <c r="I44" s="49">
        <f t="shared" si="7"/>
        <v>70.218826105101087</v>
      </c>
      <c r="J44" s="49">
        <v>0</v>
      </c>
      <c r="K44" s="49">
        <v>0</v>
      </c>
    </row>
    <row r="45" spans="1:11" ht="25.5" outlineLevel="7" x14ac:dyDescent="0.25">
      <c r="A45" s="37"/>
      <c r="B45" s="15" t="s">
        <v>80</v>
      </c>
      <c r="C45" s="48">
        <f t="shared" si="4"/>
        <v>39947056.369999997</v>
      </c>
      <c r="D45" s="49">
        <v>39947056.369999997</v>
      </c>
      <c r="E45" s="51">
        <v>0</v>
      </c>
      <c r="F45" s="49">
        <f t="shared" si="9"/>
        <v>29949540.559999999</v>
      </c>
      <c r="G45" s="49">
        <f t="shared" si="6"/>
        <v>74.973085081913382</v>
      </c>
      <c r="H45" s="49">
        <v>29949540.559999999</v>
      </c>
      <c r="I45" s="49">
        <f t="shared" si="7"/>
        <v>74.973085081913382</v>
      </c>
      <c r="J45" s="49">
        <v>0</v>
      </c>
      <c r="K45" s="49">
        <v>0</v>
      </c>
    </row>
    <row r="46" spans="1:11" ht="27" customHeight="1" outlineLevel="6" x14ac:dyDescent="0.25">
      <c r="A46" s="37"/>
      <c r="B46" s="14" t="s">
        <v>23</v>
      </c>
      <c r="C46" s="46">
        <f t="shared" si="4"/>
        <v>22919693.34</v>
      </c>
      <c r="D46" s="47">
        <f>D47</f>
        <v>22919693.34</v>
      </c>
      <c r="E46" s="47">
        <f t="shared" ref="E46:J46" si="11">E47</f>
        <v>0</v>
      </c>
      <c r="F46" s="47">
        <f t="shared" si="9"/>
        <v>16412625.550000001</v>
      </c>
      <c r="G46" s="47">
        <f t="shared" si="6"/>
        <v>71.609272020041786</v>
      </c>
      <c r="H46" s="47">
        <f t="shared" si="11"/>
        <v>16412625.550000001</v>
      </c>
      <c r="I46" s="47">
        <f t="shared" si="7"/>
        <v>71.609272020041786</v>
      </c>
      <c r="J46" s="47">
        <f t="shared" si="11"/>
        <v>0</v>
      </c>
      <c r="K46" s="47">
        <v>0</v>
      </c>
    </row>
    <row r="47" spans="1:11" ht="27.75" customHeight="1" outlineLevel="7" x14ac:dyDescent="0.25">
      <c r="A47" s="37"/>
      <c r="B47" s="15" t="s">
        <v>81</v>
      </c>
      <c r="C47" s="48">
        <f t="shared" si="4"/>
        <v>22919693.34</v>
      </c>
      <c r="D47" s="49">
        <v>22919693.34</v>
      </c>
      <c r="E47" s="50">
        <v>0</v>
      </c>
      <c r="F47" s="49">
        <f t="shared" si="9"/>
        <v>16412625.550000001</v>
      </c>
      <c r="G47" s="49">
        <f t="shared" si="6"/>
        <v>71.609272020041786</v>
      </c>
      <c r="H47" s="49">
        <v>16412625.550000001</v>
      </c>
      <c r="I47" s="49">
        <f t="shared" si="7"/>
        <v>71.609272020041786</v>
      </c>
      <c r="J47" s="49">
        <v>0</v>
      </c>
      <c r="K47" s="49">
        <v>0</v>
      </c>
    </row>
    <row r="48" spans="1:11" ht="50.25" customHeight="1" outlineLevel="7" x14ac:dyDescent="0.25">
      <c r="A48" s="37"/>
      <c r="B48" s="14" t="s">
        <v>53</v>
      </c>
      <c r="C48" s="46">
        <f t="shared" si="4"/>
        <v>292690</v>
      </c>
      <c r="D48" s="47">
        <f>D49+D50</f>
        <v>292690</v>
      </c>
      <c r="E48" s="54">
        <v>0</v>
      </c>
      <c r="F48" s="47">
        <f t="shared" si="9"/>
        <v>210164</v>
      </c>
      <c r="G48" s="47">
        <f t="shared" si="6"/>
        <v>71.804298062796818</v>
      </c>
      <c r="H48" s="47">
        <f>H49+H50</f>
        <v>210164</v>
      </c>
      <c r="I48" s="47">
        <f t="shared" si="7"/>
        <v>71.804298062796818</v>
      </c>
      <c r="J48" s="47">
        <f>J49</f>
        <v>0</v>
      </c>
      <c r="K48" s="47">
        <v>0</v>
      </c>
    </row>
    <row r="49" spans="1:11" ht="30.75" customHeight="1" outlineLevel="7" x14ac:dyDescent="0.25">
      <c r="A49" s="37"/>
      <c r="B49" s="15" t="s">
        <v>174</v>
      </c>
      <c r="C49" s="48">
        <f>D49+E49</f>
        <v>192690</v>
      </c>
      <c r="D49" s="49">
        <v>192690</v>
      </c>
      <c r="E49" s="55">
        <v>0</v>
      </c>
      <c r="F49" s="49">
        <f>H49+J49</f>
        <v>125304</v>
      </c>
      <c r="G49" s="49">
        <f t="shared" si="6"/>
        <v>65.028802740152585</v>
      </c>
      <c r="H49" s="49">
        <v>125304</v>
      </c>
      <c r="I49" s="49">
        <f t="shared" si="7"/>
        <v>65.028802740152585</v>
      </c>
      <c r="J49" s="49">
        <v>0</v>
      </c>
      <c r="K49" s="49">
        <v>0</v>
      </c>
    </row>
    <row r="50" spans="1:11" ht="30.75" customHeight="1" outlineLevel="7" x14ac:dyDescent="0.25">
      <c r="A50" s="37"/>
      <c r="B50" s="15" t="s">
        <v>180</v>
      </c>
      <c r="C50" s="48">
        <f>D50+E50</f>
        <v>100000</v>
      </c>
      <c r="D50" s="49">
        <v>100000</v>
      </c>
      <c r="E50" s="55">
        <v>0</v>
      </c>
      <c r="F50" s="49">
        <f>H50+J50</f>
        <v>84860</v>
      </c>
      <c r="G50" s="49">
        <f t="shared" si="6"/>
        <v>84.86</v>
      </c>
      <c r="H50" s="49">
        <v>84860</v>
      </c>
      <c r="I50" s="49">
        <f t="shared" si="7"/>
        <v>84.86</v>
      </c>
      <c r="J50" s="49">
        <v>0</v>
      </c>
      <c r="K50" s="49">
        <v>0</v>
      </c>
    </row>
    <row r="51" spans="1:11" ht="30.75" customHeight="1" outlineLevel="7" x14ac:dyDescent="0.25">
      <c r="A51" s="37"/>
      <c r="B51" s="14" t="s">
        <v>181</v>
      </c>
      <c r="C51" s="46">
        <f>C52</f>
        <v>34500</v>
      </c>
      <c r="D51" s="139">
        <f t="shared" ref="D51:E51" si="12">D52</f>
        <v>34500</v>
      </c>
      <c r="E51" s="139">
        <f t="shared" si="12"/>
        <v>0</v>
      </c>
      <c r="F51" s="47">
        <f>F52</f>
        <v>34500</v>
      </c>
      <c r="G51" s="47">
        <f t="shared" si="6"/>
        <v>100</v>
      </c>
      <c r="H51" s="47">
        <f>H52</f>
        <v>34500</v>
      </c>
      <c r="I51" s="47">
        <f t="shared" si="7"/>
        <v>100</v>
      </c>
      <c r="J51" s="47">
        <f>J52</f>
        <v>0</v>
      </c>
      <c r="K51" s="47">
        <v>0</v>
      </c>
    </row>
    <row r="52" spans="1:11" ht="30.75" customHeight="1" outlineLevel="7" x14ac:dyDescent="0.25">
      <c r="A52" s="37"/>
      <c r="B52" s="15" t="s">
        <v>182</v>
      </c>
      <c r="C52" s="48">
        <f>D52+E52</f>
        <v>34500</v>
      </c>
      <c r="D52" s="49">
        <v>34500</v>
      </c>
      <c r="E52" s="55">
        <v>0</v>
      </c>
      <c r="F52" s="49">
        <f>H52+J52</f>
        <v>34500</v>
      </c>
      <c r="G52" s="49">
        <f t="shared" si="6"/>
        <v>100</v>
      </c>
      <c r="H52" s="49">
        <v>34500</v>
      </c>
      <c r="I52" s="49">
        <f t="shared" si="7"/>
        <v>100</v>
      </c>
      <c r="J52" s="49">
        <v>0</v>
      </c>
      <c r="K52" s="49">
        <v>0</v>
      </c>
    </row>
    <row r="53" spans="1:11" ht="31.9" customHeight="1" outlineLevel="7" x14ac:dyDescent="0.25">
      <c r="A53" s="37"/>
      <c r="B53" s="14" t="s">
        <v>58</v>
      </c>
      <c r="C53" s="46">
        <f>D53+E53</f>
        <v>892482</v>
      </c>
      <c r="D53" s="47">
        <v>0</v>
      </c>
      <c r="E53" s="56">
        <f>E54</f>
        <v>892482</v>
      </c>
      <c r="F53" s="47">
        <f>H53+J53</f>
        <v>488964.92</v>
      </c>
      <c r="G53" s="47">
        <f t="shared" si="6"/>
        <v>54.787090383895695</v>
      </c>
      <c r="H53" s="47">
        <v>0</v>
      </c>
      <c r="I53" s="47">
        <v>0</v>
      </c>
      <c r="J53" s="47">
        <f>J54</f>
        <v>488964.92</v>
      </c>
      <c r="K53" s="47">
        <f>J53/E53*100</f>
        <v>54.787090383895695</v>
      </c>
    </row>
    <row r="54" spans="1:11" ht="39" customHeight="1" outlineLevel="7" x14ac:dyDescent="0.25">
      <c r="A54" s="38"/>
      <c r="B54" s="15" t="s">
        <v>57</v>
      </c>
      <c r="C54" s="48">
        <f t="shared" ref="C54" si="13">D54+E54</f>
        <v>892482</v>
      </c>
      <c r="D54" s="49">
        <v>0</v>
      </c>
      <c r="E54" s="51">
        <v>892482</v>
      </c>
      <c r="F54" s="49">
        <f>H54+J54</f>
        <v>488964.92</v>
      </c>
      <c r="G54" s="49">
        <f t="shared" si="6"/>
        <v>54.787090383895695</v>
      </c>
      <c r="H54" s="49">
        <v>0</v>
      </c>
      <c r="I54" s="49">
        <v>0</v>
      </c>
      <c r="J54" s="49">
        <v>488964.92</v>
      </c>
      <c r="K54" s="47">
        <f>J54/E54*100</f>
        <v>54.787090383895695</v>
      </c>
    </row>
    <row r="55" spans="1:11" ht="27" customHeight="1" outlineLevel="7" x14ac:dyDescent="0.25">
      <c r="A55" s="37">
        <v>4</v>
      </c>
      <c r="B55" s="124" t="s">
        <v>147</v>
      </c>
      <c r="C55" s="122">
        <f>C56+C58</f>
        <v>662157</v>
      </c>
      <c r="D55" s="125">
        <f>D56+D58</f>
        <v>662157</v>
      </c>
      <c r="E55" s="126">
        <f>E56+E58</f>
        <v>0</v>
      </c>
      <c r="F55" s="127">
        <f>F56+F58</f>
        <v>662157</v>
      </c>
      <c r="G55" s="123">
        <f t="shared" si="6"/>
        <v>100</v>
      </c>
      <c r="H55" s="123">
        <f>H56+H58</f>
        <v>662157</v>
      </c>
      <c r="I55" s="128">
        <f>H55/D55*100</f>
        <v>100</v>
      </c>
      <c r="J55" s="123">
        <f>J56+J58</f>
        <v>0</v>
      </c>
      <c r="K55" s="128">
        <v>0</v>
      </c>
    </row>
    <row r="56" spans="1:11" ht="27.75" customHeight="1" outlineLevel="7" x14ac:dyDescent="0.25">
      <c r="A56" s="37"/>
      <c r="B56" s="99" t="s">
        <v>148</v>
      </c>
      <c r="C56" s="46">
        <f>C57</f>
        <v>108714</v>
      </c>
      <c r="D56" s="57">
        <f>D57</f>
        <v>108714</v>
      </c>
      <c r="E56" s="58">
        <f>E57</f>
        <v>0</v>
      </c>
      <c r="F56" s="59">
        <f>H56+J56</f>
        <v>108714</v>
      </c>
      <c r="G56" s="100">
        <f t="shared" si="6"/>
        <v>100</v>
      </c>
      <c r="H56" s="47">
        <f>H57</f>
        <v>108714</v>
      </c>
      <c r="I56" s="128">
        <f t="shared" ref="I56:I57" si="14">H56/D56*100</f>
        <v>100</v>
      </c>
      <c r="J56" s="47">
        <f>J57</f>
        <v>0</v>
      </c>
      <c r="K56" s="49">
        <v>0</v>
      </c>
    </row>
    <row r="57" spans="1:11" ht="29.25" customHeight="1" outlineLevel="7" x14ac:dyDescent="0.25">
      <c r="A57" s="37"/>
      <c r="B57" s="98" t="s">
        <v>149</v>
      </c>
      <c r="C57" s="48">
        <f>D57+E57</f>
        <v>108714</v>
      </c>
      <c r="D57" s="60">
        <v>108714</v>
      </c>
      <c r="E57" s="62">
        <v>0</v>
      </c>
      <c r="F57" s="63">
        <f>H57+J57</f>
        <v>108714</v>
      </c>
      <c r="G57" s="100">
        <f t="shared" si="6"/>
        <v>100</v>
      </c>
      <c r="H57" s="49">
        <v>108714</v>
      </c>
      <c r="I57" s="128">
        <f t="shared" si="14"/>
        <v>100</v>
      </c>
      <c r="J57" s="49">
        <v>0</v>
      </c>
      <c r="K57" s="49">
        <v>0</v>
      </c>
    </row>
    <row r="58" spans="1:11" ht="31.5" customHeight="1" outlineLevel="7" x14ac:dyDescent="0.25">
      <c r="A58" s="37"/>
      <c r="B58" s="99" t="s">
        <v>150</v>
      </c>
      <c r="C58" s="46">
        <f>C59</f>
        <v>553443</v>
      </c>
      <c r="D58" s="57">
        <f>D59</f>
        <v>553443</v>
      </c>
      <c r="E58" s="58">
        <f>E59</f>
        <v>0</v>
      </c>
      <c r="F58" s="59">
        <f>H58+J58</f>
        <v>553443</v>
      </c>
      <c r="G58" s="100">
        <f t="shared" si="6"/>
        <v>100</v>
      </c>
      <c r="H58" s="47">
        <f>H59</f>
        <v>553443</v>
      </c>
      <c r="I58" s="128">
        <f>H58/D58*100</f>
        <v>100</v>
      </c>
      <c r="J58" s="47">
        <f>J59</f>
        <v>0</v>
      </c>
      <c r="K58" s="49">
        <v>0</v>
      </c>
    </row>
    <row r="59" spans="1:11" ht="18.75" customHeight="1" outlineLevel="7" x14ac:dyDescent="0.25">
      <c r="A59" s="37"/>
      <c r="B59" s="98" t="s">
        <v>151</v>
      </c>
      <c r="C59" s="48">
        <f>D59+E59</f>
        <v>553443</v>
      </c>
      <c r="D59" s="60">
        <v>553443</v>
      </c>
      <c r="E59" s="62">
        <v>0</v>
      </c>
      <c r="F59" s="63">
        <f>H59+J59</f>
        <v>553443</v>
      </c>
      <c r="G59" s="100">
        <f t="shared" si="6"/>
        <v>100</v>
      </c>
      <c r="H59" s="49">
        <v>553443</v>
      </c>
      <c r="I59" s="128">
        <f>H59/D59*100</f>
        <v>100</v>
      </c>
      <c r="J59" s="49">
        <v>0</v>
      </c>
      <c r="K59" s="49">
        <v>0</v>
      </c>
    </row>
    <row r="60" spans="1:11" s="91" customFormat="1" ht="28.5" customHeight="1" outlineLevel="7" x14ac:dyDescent="0.25">
      <c r="A60" s="90">
        <v>5</v>
      </c>
      <c r="B60" s="121" t="s">
        <v>24</v>
      </c>
      <c r="C60" s="122">
        <f t="shared" si="4"/>
        <v>11570540.76</v>
      </c>
      <c r="D60" s="123">
        <f>D61+D66+D71</f>
        <v>3568516.4</v>
      </c>
      <c r="E60" s="129">
        <f>E61+E66+E71</f>
        <v>8002024.3600000003</v>
      </c>
      <c r="F60" s="123">
        <f>F61+F66+F71</f>
        <v>6465255.9800000004</v>
      </c>
      <c r="G60" s="123">
        <f t="shared" si="6"/>
        <v>55.876869664992221</v>
      </c>
      <c r="H60" s="123">
        <f>H61+H66+H71</f>
        <v>1609543.97</v>
      </c>
      <c r="I60" s="123">
        <f t="shared" si="7"/>
        <v>45.104009330039787</v>
      </c>
      <c r="J60" s="123">
        <f>J61+J66+J71</f>
        <v>4855712.01</v>
      </c>
      <c r="K60" s="123">
        <f t="shared" si="8"/>
        <v>60.681045089945208</v>
      </c>
    </row>
    <row r="61" spans="1:11" ht="25.5" outlineLevel="4" x14ac:dyDescent="0.25">
      <c r="A61" s="37"/>
      <c r="B61" s="16" t="s">
        <v>25</v>
      </c>
      <c r="C61" s="66">
        <f t="shared" si="4"/>
        <v>3197715.17</v>
      </c>
      <c r="D61" s="67">
        <f>D62+D63+D64+D65</f>
        <v>3197715.17</v>
      </c>
      <c r="E61" s="67">
        <f>E62+E63+E64+E65</f>
        <v>0</v>
      </c>
      <c r="F61" s="47">
        <f t="shared" si="9"/>
        <v>1528597.21</v>
      </c>
      <c r="G61" s="47">
        <f t="shared" si="6"/>
        <v>47.802794455892709</v>
      </c>
      <c r="H61" s="67">
        <f>H62+H63+H64+H65</f>
        <v>1528597.21</v>
      </c>
      <c r="I61" s="47">
        <f t="shared" si="7"/>
        <v>47.802794455892709</v>
      </c>
      <c r="J61" s="67">
        <f>J62</f>
        <v>0</v>
      </c>
      <c r="K61" s="47">
        <v>0</v>
      </c>
    </row>
    <row r="62" spans="1:11" ht="20.45" customHeight="1" outlineLevel="5" x14ac:dyDescent="0.25">
      <c r="A62" s="37"/>
      <c r="B62" s="15" t="s">
        <v>59</v>
      </c>
      <c r="C62" s="85">
        <f t="shared" si="4"/>
        <v>2008920.8</v>
      </c>
      <c r="D62" s="143">
        <v>2008920.8</v>
      </c>
      <c r="E62" s="65">
        <v>0</v>
      </c>
      <c r="F62" s="144">
        <f t="shared" si="9"/>
        <v>1404169.06</v>
      </c>
      <c r="G62" s="144">
        <f t="shared" si="6"/>
        <v>69.896685822557075</v>
      </c>
      <c r="H62" s="143">
        <v>1404169.06</v>
      </c>
      <c r="I62" s="86">
        <f t="shared" si="7"/>
        <v>69.896685822557075</v>
      </c>
      <c r="J62" s="142">
        <v>0</v>
      </c>
      <c r="K62" s="145">
        <v>0</v>
      </c>
    </row>
    <row r="63" spans="1:11" ht="24.75" customHeight="1" outlineLevel="5" x14ac:dyDescent="0.25">
      <c r="A63" s="37"/>
      <c r="B63" s="15" t="s">
        <v>183</v>
      </c>
      <c r="C63" s="140">
        <f>D63+E63</f>
        <v>160326.91</v>
      </c>
      <c r="D63" s="142">
        <v>160326.91</v>
      </c>
      <c r="E63" s="141">
        <v>0</v>
      </c>
      <c r="F63" s="144">
        <f t="shared" si="9"/>
        <v>0</v>
      </c>
      <c r="G63" s="144">
        <f t="shared" si="6"/>
        <v>0</v>
      </c>
      <c r="H63" s="142">
        <v>0</v>
      </c>
      <c r="I63" s="86">
        <f t="shared" si="7"/>
        <v>0</v>
      </c>
      <c r="J63" s="142">
        <v>0</v>
      </c>
      <c r="K63" s="145">
        <v>0</v>
      </c>
    </row>
    <row r="64" spans="1:11" ht="20.45" customHeight="1" outlineLevel="5" x14ac:dyDescent="0.25">
      <c r="A64" s="37"/>
      <c r="B64" s="15" t="s">
        <v>184</v>
      </c>
      <c r="C64" s="140">
        <f t="shared" ref="C64:C65" si="15">D64+E64</f>
        <v>508308.38</v>
      </c>
      <c r="D64" s="142">
        <v>508308.38</v>
      </c>
      <c r="E64" s="141">
        <v>0</v>
      </c>
      <c r="F64" s="144">
        <f t="shared" si="9"/>
        <v>124428.15</v>
      </c>
      <c r="G64" s="144">
        <f t="shared" si="6"/>
        <v>24.478870484094713</v>
      </c>
      <c r="H64" s="142">
        <v>124428.15</v>
      </c>
      <c r="I64" s="86">
        <f t="shared" si="7"/>
        <v>24.478870484094713</v>
      </c>
      <c r="J64" s="142">
        <v>0</v>
      </c>
      <c r="K64" s="145">
        <v>0</v>
      </c>
    </row>
    <row r="65" spans="1:11" ht="20.45" customHeight="1" outlineLevel="5" x14ac:dyDescent="0.25">
      <c r="A65" s="37"/>
      <c r="B65" s="15" t="s">
        <v>185</v>
      </c>
      <c r="C65" s="140">
        <f t="shared" si="15"/>
        <v>520159.08</v>
      </c>
      <c r="D65" s="142">
        <v>520159.08</v>
      </c>
      <c r="E65" s="146">
        <v>0</v>
      </c>
      <c r="F65" s="144">
        <f t="shared" si="9"/>
        <v>0</v>
      </c>
      <c r="G65" s="144">
        <f t="shared" si="6"/>
        <v>0</v>
      </c>
      <c r="H65" s="142">
        <v>0</v>
      </c>
      <c r="I65" s="86">
        <f t="shared" si="7"/>
        <v>0</v>
      </c>
      <c r="J65" s="142">
        <v>0</v>
      </c>
      <c r="K65" s="145">
        <v>0</v>
      </c>
    </row>
    <row r="66" spans="1:11" ht="25.5" outlineLevel="5" x14ac:dyDescent="0.25">
      <c r="A66" s="37"/>
      <c r="B66" s="14" t="s">
        <v>26</v>
      </c>
      <c r="C66" s="46">
        <f t="shared" si="4"/>
        <v>3495996.6799999997</v>
      </c>
      <c r="D66" s="58">
        <f>D67+D68+D69+D70</f>
        <v>66540.12999999999</v>
      </c>
      <c r="E66" s="58">
        <f>E67+E68+E69+E70</f>
        <v>3429456.55</v>
      </c>
      <c r="F66" s="58">
        <f>F67+F68+F69+F70</f>
        <v>3482661.7800000003</v>
      </c>
      <c r="G66" s="47">
        <f t="shared" si="6"/>
        <v>99.618566571407626</v>
      </c>
      <c r="H66" s="58">
        <f>H67+H68+H69+H70</f>
        <v>66406.78</v>
      </c>
      <c r="I66" s="47">
        <f t="shared" si="7"/>
        <v>99.799594620569593</v>
      </c>
      <c r="J66" s="58">
        <f>J67+J68+J69+J70</f>
        <v>3416255</v>
      </c>
      <c r="K66" s="47">
        <f t="shared" si="8"/>
        <v>99.615054169442686</v>
      </c>
    </row>
    <row r="67" spans="1:11" ht="25.5" customHeight="1" outlineLevel="5" x14ac:dyDescent="0.25">
      <c r="A67" s="37"/>
      <c r="B67" s="15" t="s">
        <v>106</v>
      </c>
      <c r="C67" s="48">
        <f t="shared" si="4"/>
        <v>486745.13</v>
      </c>
      <c r="D67" s="69">
        <v>36447.61</v>
      </c>
      <c r="E67" s="62">
        <v>450297.52</v>
      </c>
      <c r="F67" s="49">
        <f t="shared" si="9"/>
        <v>486745.13</v>
      </c>
      <c r="G67" s="49">
        <f t="shared" si="6"/>
        <v>100</v>
      </c>
      <c r="H67" s="61">
        <v>36447.61</v>
      </c>
      <c r="I67" s="47">
        <f t="shared" si="7"/>
        <v>100</v>
      </c>
      <c r="J67" s="69">
        <v>450297.52</v>
      </c>
      <c r="K67" s="49">
        <f t="shared" si="8"/>
        <v>100</v>
      </c>
    </row>
    <row r="68" spans="1:11" ht="42" customHeight="1" outlineLevel="5" x14ac:dyDescent="0.25">
      <c r="A68" s="37"/>
      <c r="B68" s="15" t="s">
        <v>107</v>
      </c>
      <c r="C68" s="48">
        <f t="shared" si="4"/>
        <v>1745072.94</v>
      </c>
      <c r="D68" s="69">
        <v>17450.73</v>
      </c>
      <c r="E68" s="62">
        <v>1727622.21</v>
      </c>
      <c r="F68" s="49">
        <f t="shared" si="9"/>
        <v>1736347.58</v>
      </c>
      <c r="G68" s="49">
        <f t="shared" si="6"/>
        <v>99.500000269329718</v>
      </c>
      <c r="H68" s="61">
        <v>17363.48</v>
      </c>
      <c r="I68" s="47">
        <f t="shared" si="7"/>
        <v>99.500020916030451</v>
      </c>
      <c r="J68" s="69">
        <v>1718984.1</v>
      </c>
      <c r="K68" s="49">
        <f t="shared" si="8"/>
        <v>99.500000060777182</v>
      </c>
    </row>
    <row r="69" spans="1:11" ht="25.5" outlineLevel="5" x14ac:dyDescent="0.25">
      <c r="A69" s="37"/>
      <c r="B69" s="15" t="s">
        <v>108</v>
      </c>
      <c r="C69" s="48">
        <f t="shared" si="4"/>
        <v>921908.77999999991</v>
      </c>
      <c r="D69" s="69">
        <v>9219.09</v>
      </c>
      <c r="E69" s="62">
        <v>912689.69</v>
      </c>
      <c r="F69" s="49">
        <f t="shared" si="9"/>
        <v>917299.24</v>
      </c>
      <c r="G69" s="49">
        <f t="shared" si="6"/>
        <v>99.500000423035345</v>
      </c>
      <c r="H69" s="61">
        <v>9172.99</v>
      </c>
      <c r="I69" s="49">
        <f t="shared" si="7"/>
        <v>99.499950645888035</v>
      </c>
      <c r="J69" s="69">
        <v>908126.25</v>
      </c>
      <c r="K69" s="49">
        <f t="shared" si="8"/>
        <v>99.500000925834939</v>
      </c>
    </row>
    <row r="70" spans="1:11" ht="25.5" outlineLevel="5" x14ac:dyDescent="0.25">
      <c r="A70" s="37"/>
      <c r="B70" s="15" t="s">
        <v>109</v>
      </c>
      <c r="C70" s="48">
        <f t="shared" si="4"/>
        <v>342269.83</v>
      </c>
      <c r="D70" s="69">
        <v>3422.7</v>
      </c>
      <c r="E70" s="62">
        <v>338847.13</v>
      </c>
      <c r="F70" s="63">
        <f t="shared" si="9"/>
        <v>342269.83</v>
      </c>
      <c r="G70" s="49">
        <f t="shared" si="6"/>
        <v>100</v>
      </c>
      <c r="H70" s="61">
        <v>3422.7</v>
      </c>
      <c r="I70" s="49">
        <f t="shared" si="7"/>
        <v>100</v>
      </c>
      <c r="J70" s="69">
        <v>338847.13</v>
      </c>
      <c r="K70" s="49">
        <f t="shared" si="8"/>
        <v>100</v>
      </c>
    </row>
    <row r="71" spans="1:11" outlineLevel="5" x14ac:dyDescent="0.25">
      <c r="A71" s="37"/>
      <c r="B71" s="32" t="s">
        <v>87</v>
      </c>
      <c r="C71" s="70">
        <f>D71+E71</f>
        <v>4876828.91</v>
      </c>
      <c r="D71" s="58">
        <f>SUM(D72:D74)</f>
        <v>304261.09999999998</v>
      </c>
      <c r="E71" s="58">
        <f>SUM(E72:E74)</f>
        <v>4572567.8100000005</v>
      </c>
      <c r="F71" s="59">
        <f>H71+J71</f>
        <v>1453996.99</v>
      </c>
      <c r="G71" s="47">
        <f t="shared" si="6"/>
        <v>29.814394083388091</v>
      </c>
      <c r="H71" s="71">
        <f>SUM(H72:H74)</f>
        <v>14539.98</v>
      </c>
      <c r="I71" s="57">
        <f>H71/D71*100</f>
        <v>4.7787837485633231</v>
      </c>
      <c r="J71" s="58">
        <f>SUM(J72:J74)</f>
        <v>1439457.01</v>
      </c>
      <c r="K71" s="59">
        <f>J71/E71*100</f>
        <v>31.480276943120934</v>
      </c>
    </row>
    <row r="72" spans="1:11" ht="25.5" outlineLevel="5" x14ac:dyDescent="0.25">
      <c r="A72" s="37"/>
      <c r="B72" s="33" t="s">
        <v>110</v>
      </c>
      <c r="C72" s="70">
        <f t="shared" ref="C72:C73" si="16">D72+E72</f>
        <v>1638322.34</v>
      </c>
      <c r="D72" s="69">
        <v>16383.23</v>
      </c>
      <c r="E72" s="69">
        <v>1621939.11</v>
      </c>
      <c r="F72" s="59">
        <f t="shared" ref="F72:F73" si="17">H72+J72</f>
        <v>365617.63</v>
      </c>
      <c r="G72" s="47">
        <f t="shared" si="6"/>
        <v>22.316586978848129</v>
      </c>
      <c r="H72" s="61">
        <v>3656.18</v>
      </c>
      <c r="I72" s="57">
        <f t="shared" ref="I72:I73" si="18">H72/D72*100</f>
        <v>22.31660057265875</v>
      </c>
      <c r="J72" s="69">
        <v>361961.45</v>
      </c>
      <c r="K72" s="59">
        <f t="shared" ref="K72:K73" si="19">J72/E72*100</f>
        <v>22.316586841536857</v>
      </c>
    </row>
    <row r="73" spans="1:11" ht="25.5" outlineLevel="5" x14ac:dyDescent="0.25">
      <c r="A73" s="37"/>
      <c r="B73" s="33" t="s">
        <v>111</v>
      </c>
      <c r="C73" s="70">
        <f t="shared" si="16"/>
        <v>1465281.52</v>
      </c>
      <c r="D73" s="69">
        <v>14652.82</v>
      </c>
      <c r="E73" s="69">
        <v>1450628.7</v>
      </c>
      <c r="F73" s="59">
        <f t="shared" si="17"/>
        <v>1088379.3600000001</v>
      </c>
      <c r="G73" s="47">
        <f t="shared" si="6"/>
        <v>74.277832972328767</v>
      </c>
      <c r="H73" s="61">
        <v>10883.8</v>
      </c>
      <c r="I73" s="57">
        <f t="shared" si="18"/>
        <v>74.277852317847348</v>
      </c>
      <c r="J73" s="69">
        <v>1077495.56</v>
      </c>
      <c r="K73" s="59">
        <f t="shared" si="19"/>
        <v>74.277832776919411</v>
      </c>
    </row>
    <row r="74" spans="1:11" ht="42" customHeight="1" outlineLevel="5" x14ac:dyDescent="0.25">
      <c r="A74" s="37"/>
      <c r="B74" s="33" t="s">
        <v>112</v>
      </c>
      <c r="C74" s="72">
        <f t="shared" ref="C74" si="20">D74+E74</f>
        <v>1773225.05</v>
      </c>
      <c r="D74" s="69">
        <v>273225.05</v>
      </c>
      <c r="E74" s="62">
        <v>1500000</v>
      </c>
      <c r="F74" s="63">
        <f>H74+J74</f>
        <v>0</v>
      </c>
      <c r="G74" s="49">
        <f t="shared" si="6"/>
        <v>0</v>
      </c>
      <c r="H74" s="61">
        <v>0</v>
      </c>
      <c r="I74" s="60">
        <v>0</v>
      </c>
      <c r="J74" s="69">
        <v>0</v>
      </c>
      <c r="K74" s="63">
        <f>J74/E74*100</f>
        <v>0</v>
      </c>
    </row>
    <row r="75" spans="1:11" s="91" customFormat="1" ht="25.5" outlineLevel="6" x14ac:dyDescent="0.25">
      <c r="A75" s="90">
        <v>6</v>
      </c>
      <c r="B75" s="121" t="s">
        <v>113</v>
      </c>
      <c r="C75" s="122">
        <f t="shared" si="4"/>
        <v>699900</v>
      </c>
      <c r="D75" s="129">
        <f>D76+D78</f>
        <v>699900</v>
      </c>
      <c r="E75" s="129">
        <f>E76+E78</f>
        <v>0</v>
      </c>
      <c r="F75" s="123">
        <f t="shared" si="9"/>
        <v>396798.05</v>
      </c>
      <c r="G75" s="123">
        <f t="shared" si="6"/>
        <v>56.693534790684389</v>
      </c>
      <c r="H75" s="129">
        <f>H76+H78</f>
        <v>396798.05</v>
      </c>
      <c r="I75" s="123">
        <f t="shared" si="7"/>
        <v>56.693534790684389</v>
      </c>
      <c r="J75" s="129">
        <f>J76</f>
        <v>0</v>
      </c>
      <c r="K75" s="123">
        <v>0</v>
      </c>
    </row>
    <row r="76" spans="1:11" ht="18.600000000000001" customHeight="1" outlineLevel="7" x14ac:dyDescent="0.25">
      <c r="A76" s="37"/>
      <c r="B76" s="14" t="s">
        <v>27</v>
      </c>
      <c r="C76" s="46">
        <f t="shared" ref="C76:C89" si="21">D76+E76</f>
        <v>699900</v>
      </c>
      <c r="D76" s="47">
        <f>D77</f>
        <v>699900</v>
      </c>
      <c r="E76" s="47">
        <f t="shared" ref="E76:J76" si="22">E77</f>
        <v>0</v>
      </c>
      <c r="F76" s="47">
        <f t="shared" si="9"/>
        <v>396798.05</v>
      </c>
      <c r="G76" s="47">
        <f t="shared" si="6"/>
        <v>56.693534790684389</v>
      </c>
      <c r="H76" s="47">
        <f t="shared" si="22"/>
        <v>396798.05</v>
      </c>
      <c r="I76" s="47">
        <f t="shared" si="7"/>
        <v>56.693534790684389</v>
      </c>
      <c r="J76" s="47">
        <f t="shared" si="22"/>
        <v>0</v>
      </c>
      <c r="K76" s="47">
        <v>0</v>
      </c>
    </row>
    <row r="77" spans="1:11" ht="18.600000000000001" customHeight="1" outlineLevel="2" x14ac:dyDescent="0.25">
      <c r="A77" s="37"/>
      <c r="B77" s="15" t="s">
        <v>28</v>
      </c>
      <c r="C77" s="48">
        <f t="shared" si="21"/>
        <v>699900</v>
      </c>
      <c r="D77" s="49">
        <v>699900</v>
      </c>
      <c r="E77" s="49">
        <v>0</v>
      </c>
      <c r="F77" s="47">
        <f t="shared" si="9"/>
        <v>396798.05</v>
      </c>
      <c r="G77" s="47">
        <f t="shared" si="6"/>
        <v>56.693534790684389</v>
      </c>
      <c r="H77" s="47">
        <v>396798.05</v>
      </c>
      <c r="I77" s="47">
        <f t="shared" si="7"/>
        <v>56.693534790684389</v>
      </c>
      <c r="J77" s="49">
        <v>0</v>
      </c>
      <c r="K77" s="49">
        <v>0</v>
      </c>
    </row>
    <row r="78" spans="1:11" ht="18.600000000000001" customHeight="1" outlineLevel="2" x14ac:dyDescent="0.25">
      <c r="A78" s="37"/>
      <c r="B78" s="98" t="s">
        <v>152</v>
      </c>
      <c r="C78" s="48">
        <f>C79</f>
        <v>0</v>
      </c>
      <c r="D78" s="49">
        <f>D79</f>
        <v>0</v>
      </c>
      <c r="E78" s="49">
        <f>E79</f>
        <v>0</v>
      </c>
      <c r="F78" s="47">
        <f>F79</f>
        <v>0</v>
      </c>
      <c r="G78" s="47">
        <v>0</v>
      </c>
      <c r="H78" s="47">
        <f>H79</f>
        <v>0</v>
      </c>
      <c r="I78" s="47">
        <v>0</v>
      </c>
      <c r="J78" s="49">
        <f>J79</f>
        <v>0</v>
      </c>
      <c r="K78" s="49">
        <v>0</v>
      </c>
    </row>
    <row r="79" spans="1:11" ht="18.600000000000001" customHeight="1" outlineLevel="2" x14ac:dyDescent="0.25">
      <c r="A79" s="37"/>
      <c r="B79" s="98" t="s">
        <v>153</v>
      </c>
      <c r="C79" s="48">
        <f>D79+E79</f>
        <v>0</v>
      </c>
      <c r="D79" s="49">
        <v>0</v>
      </c>
      <c r="E79" s="49">
        <v>0</v>
      </c>
      <c r="F79" s="47">
        <f>H79+J79</f>
        <v>0</v>
      </c>
      <c r="G79" s="47">
        <v>0</v>
      </c>
      <c r="H79" s="47">
        <v>0</v>
      </c>
      <c r="I79" s="47">
        <v>0</v>
      </c>
      <c r="J79" s="49">
        <v>0</v>
      </c>
      <c r="K79" s="49">
        <v>0</v>
      </c>
    </row>
    <row r="80" spans="1:11" s="91" customFormat="1" ht="27.6" customHeight="1" outlineLevel="3" x14ac:dyDescent="0.25">
      <c r="A80" s="90">
        <v>7</v>
      </c>
      <c r="B80" s="121" t="s">
        <v>138</v>
      </c>
      <c r="C80" s="122">
        <f t="shared" si="21"/>
        <v>1656354.58</v>
      </c>
      <c r="D80" s="123">
        <f>D81</f>
        <v>110328.22</v>
      </c>
      <c r="E80" s="123">
        <f t="shared" ref="E80:J80" si="23">E81</f>
        <v>1546026.36</v>
      </c>
      <c r="F80" s="123">
        <f t="shared" si="9"/>
        <v>1477605.3900000001</v>
      </c>
      <c r="G80" s="123">
        <f t="shared" si="6"/>
        <v>89.208277493337206</v>
      </c>
      <c r="H80" s="123">
        <f t="shared" si="23"/>
        <v>14776.05</v>
      </c>
      <c r="I80" s="123">
        <f t="shared" si="7"/>
        <v>13.392811014262715</v>
      </c>
      <c r="J80" s="123">
        <f t="shared" si="23"/>
        <v>1462829.34</v>
      </c>
      <c r="K80" s="123">
        <f t="shared" si="8"/>
        <v>94.618654496938845</v>
      </c>
    </row>
    <row r="81" spans="1:11" ht="40.5" customHeight="1" outlineLevel="4" x14ac:dyDescent="0.25">
      <c r="A81" s="37"/>
      <c r="B81" s="14" t="s">
        <v>29</v>
      </c>
      <c r="C81" s="46">
        <f t="shared" si="21"/>
        <v>1656354.58</v>
      </c>
      <c r="D81" s="47">
        <f>D82</f>
        <v>110328.22</v>
      </c>
      <c r="E81" s="47">
        <f>E82</f>
        <v>1546026.36</v>
      </c>
      <c r="F81" s="47">
        <f t="shared" si="9"/>
        <v>1477605.3900000001</v>
      </c>
      <c r="G81" s="47">
        <f t="shared" si="6"/>
        <v>89.208277493337206</v>
      </c>
      <c r="H81" s="47">
        <f>H82</f>
        <v>14776.05</v>
      </c>
      <c r="I81" s="47">
        <f t="shared" si="7"/>
        <v>13.392811014262715</v>
      </c>
      <c r="J81" s="47">
        <f>J82</f>
        <v>1462829.34</v>
      </c>
      <c r="K81" s="47">
        <f t="shared" si="8"/>
        <v>94.618654496938845</v>
      </c>
    </row>
    <row r="82" spans="1:11" ht="42" customHeight="1" outlineLevel="6" x14ac:dyDescent="0.25">
      <c r="A82" s="37"/>
      <c r="B82" s="15" t="s">
        <v>114</v>
      </c>
      <c r="C82" s="48">
        <f t="shared" si="21"/>
        <v>1656354.58</v>
      </c>
      <c r="D82" s="49">
        <v>110328.22</v>
      </c>
      <c r="E82" s="49">
        <v>1546026.36</v>
      </c>
      <c r="F82" s="49">
        <f t="shared" si="9"/>
        <v>1477605.3900000001</v>
      </c>
      <c r="G82" s="49">
        <f t="shared" si="6"/>
        <v>89.208277493337206</v>
      </c>
      <c r="H82" s="49">
        <v>14776.05</v>
      </c>
      <c r="I82" s="47">
        <f t="shared" si="7"/>
        <v>13.392811014262715</v>
      </c>
      <c r="J82" s="49">
        <v>1462829.34</v>
      </c>
      <c r="K82" s="49">
        <f t="shared" si="8"/>
        <v>94.618654496938845</v>
      </c>
    </row>
    <row r="83" spans="1:11" s="91" customFormat="1" ht="28.5" customHeight="1" outlineLevel="6" x14ac:dyDescent="0.25">
      <c r="A83" s="90">
        <v>8</v>
      </c>
      <c r="B83" s="121" t="s">
        <v>30</v>
      </c>
      <c r="C83" s="122">
        <f t="shared" si="21"/>
        <v>59800790</v>
      </c>
      <c r="D83" s="123">
        <f>D84</f>
        <v>1588007.9</v>
      </c>
      <c r="E83" s="123">
        <f>E84</f>
        <v>58212782.100000001</v>
      </c>
      <c r="F83" s="123">
        <f t="shared" si="9"/>
        <v>21366064.98</v>
      </c>
      <c r="G83" s="123">
        <f t="shared" si="6"/>
        <v>35.72873365050863</v>
      </c>
      <c r="H83" s="123">
        <f>H84</f>
        <v>842352.45</v>
      </c>
      <c r="I83" s="123">
        <f t="shared" si="7"/>
        <v>53.044600722704217</v>
      </c>
      <c r="J83" s="123">
        <f>J84</f>
        <v>20523712.530000001</v>
      </c>
      <c r="K83" s="123">
        <f t="shared" si="8"/>
        <v>35.256367741956794</v>
      </c>
    </row>
    <row r="84" spans="1:11" ht="27.75" customHeight="1" outlineLevel="6" x14ac:dyDescent="0.25">
      <c r="A84" s="37"/>
      <c r="B84" s="14" t="s">
        <v>31</v>
      </c>
      <c r="C84" s="46">
        <f t="shared" si="21"/>
        <v>59800790</v>
      </c>
      <c r="D84" s="47">
        <f>D85+D87+D88+D89+D86</f>
        <v>1588007.9</v>
      </c>
      <c r="E84" s="47">
        <f>E85+E87+E88+E89</f>
        <v>58212782.100000001</v>
      </c>
      <c r="F84" s="47">
        <f t="shared" si="9"/>
        <v>21366064.98</v>
      </c>
      <c r="G84" s="47">
        <f t="shared" ref="G84:G139" si="24">F84/C84*100</f>
        <v>35.72873365050863</v>
      </c>
      <c r="H84" s="47">
        <f>H85+H87+H88+H89</f>
        <v>842352.45</v>
      </c>
      <c r="I84" s="47">
        <f t="shared" ref="I84:I139" si="25">H84/D84*100</f>
        <v>53.044600722704217</v>
      </c>
      <c r="J84" s="47">
        <f>J85+J87+J88+J89</f>
        <v>20523712.530000001</v>
      </c>
      <c r="K84" s="47">
        <f t="shared" si="8"/>
        <v>35.256367741956794</v>
      </c>
    </row>
    <row r="85" spans="1:11" ht="38.25" outlineLevel="6" x14ac:dyDescent="0.25">
      <c r="A85" s="37"/>
      <c r="B85" s="15" t="s">
        <v>88</v>
      </c>
      <c r="C85" s="48">
        <f t="shared" si="21"/>
        <v>562500</v>
      </c>
      <c r="D85" s="49">
        <v>562500</v>
      </c>
      <c r="E85" s="49">
        <v>0</v>
      </c>
      <c r="F85" s="49">
        <f t="shared" si="9"/>
        <v>446841</v>
      </c>
      <c r="G85" s="49">
        <f t="shared" si="24"/>
        <v>79.438400000000001</v>
      </c>
      <c r="H85" s="49">
        <v>446841</v>
      </c>
      <c r="I85" s="49">
        <f t="shared" si="25"/>
        <v>79.438400000000001</v>
      </c>
      <c r="J85" s="49">
        <v>0</v>
      </c>
      <c r="K85" s="49">
        <v>0</v>
      </c>
    </row>
    <row r="86" spans="1:11" ht="36.75" customHeight="1" outlineLevel="6" x14ac:dyDescent="0.25">
      <c r="A86" s="37"/>
      <c r="B86" s="15" t="s">
        <v>186</v>
      </c>
      <c r="C86" s="48">
        <f t="shared" si="21"/>
        <v>300000</v>
      </c>
      <c r="D86" s="49">
        <v>300000</v>
      </c>
      <c r="E86" s="49">
        <v>0</v>
      </c>
      <c r="F86" s="49">
        <v>0</v>
      </c>
      <c r="G86" s="49">
        <f t="shared" si="24"/>
        <v>0</v>
      </c>
      <c r="H86" s="49">
        <v>0</v>
      </c>
      <c r="I86" s="49">
        <f t="shared" si="25"/>
        <v>0</v>
      </c>
      <c r="J86" s="49">
        <v>0</v>
      </c>
      <c r="K86" s="49">
        <v>0</v>
      </c>
    </row>
    <row r="87" spans="1:11" ht="30.75" customHeight="1" outlineLevel="6" x14ac:dyDescent="0.25">
      <c r="A87" s="37"/>
      <c r="B87" s="15" t="s">
        <v>60</v>
      </c>
      <c r="C87" s="48">
        <f t="shared" si="21"/>
        <v>137500</v>
      </c>
      <c r="D87" s="49">
        <v>137500</v>
      </c>
      <c r="E87" s="49">
        <v>0</v>
      </c>
      <c r="F87" s="49">
        <f t="shared" si="9"/>
        <v>137472.4</v>
      </c>
      <c r="G87" s="49">
        <f t="shared" si="24"/>
        <v>99.979927272727267</v>
      </c>
      <c r="H87" s="49">
        <v>137472.4</v>
      </c>
      <c r="I87" s="49">
        <f t="shared" si="25"/>
        <v>99.979927272727267</v>
      </c>
      <c r="J87" s="49">
        <v>0</v>
      </c>
      <c r="K87" s="49">
        <v>0</v>
      </c>
    </row>
    <row r="88" spans="1:11" ht="45.75" customHeight="1" outlineLevel="6" x14ac:dyDescent="0.25">
      <c r="A88" s="37"/>
      <c r="B88" s="15" t="s">
        <v>115</v>
      </c>
      <c r="C88" s="48">
        <f t="shared" si="21"/>
        <v>140000</v>
      </c>
      <c r="D88" s="49">
        <v>1400</v>
      </c>
      <c r="E88" s="49">
        <v>138600</v>
      </c>
      <c r="F88" s="49">
        <f t="shared" si="9"/>
        <v>140000</v>
      </c>
      <c r="G88" s="49">
        <f t="shared" si="24"/>
        <v>100</v>
      </c>
      <c r="H88" s="49">
        <v>1400</v>
      </c>
      <c r="I88" s="49">
        <f t="shared" si="25"/>
        <v>100</v>
      </c>
      <c r="J88" s="49">
        <v>138600</v>
      </c>
      <c r="K88" s="49">
        <f>J88/F88*100</f>
        <v>99</v>
      </c>
    </row>
    <row r="89" spans="1:11" ht="42" customHeight="1" outlineLevel="6" x14ac:dyDescent="0.25">
      <c r="A89" s="37"/>
      <c r="B89" s="15" t="s">
        <v>116</v>
      </c>
      <c r="C89" s="48">
        <f t="shared" si="21"/>
        <v>58660790</v>
      </c>
      <c r="D89" s="49">
        <v>586607.9</v>
      </c>
      <c r="E89" s="49">
        <v>58074182.100000001</v>
      </c>
      <c r="F89" s="49">
        <f t="shared" si="9"/>
        <v>20641751.580000002</v>
      </c>
      <c r="G89" s="49">
        <f t="shared" si="24"/>
        <v>35.188328660422066</v>
      </c>
      <c r="H89" s="49">
        <v>256639.05</v>
      </c>
      <c r="I89" s="49">
        <f t="shared" si="25"/>
        <v>43.749675038471182</v>
      </c>
      <c r="J89" s="49">
        <v>20385112.530000001</v>
      </c>
      <c r="K89" s="49">
        <f>J89/F89*100</f>
        <v>98.756699260693253</v>
      </c>
    </row>
    <row r="90" spans="1:11" s="91" customFormat="1" ht="27.75" customHeight="1" outlineLevel="7" x14ac:dyDescent="0.25">
      <c r="A90" s="90">
        <v>9</v>
      </c>
      <c r="B90" s="121" t="s">
        <v>89</v>
      </c>
      <c r="C90" s="122">
        <f t="shared" ref="C90:C156" si="26">D90+E90</f>
        <v>5954823</v>
      </c>
      <c r="D90" s="123">
        <f>D91</f>
        <v>1200000</v>
      </c>
      <c r="E90" s="123">
        <f t="shared" ref="E90:J90" si="27">E91</f>
        <v>4754823</v>
      </c>
      <c r="F90" s="123">
        <f t="shared" ref="F90:F141" si="28">H90+J90</f>
        <v>5954823</v>
      </c>
      <c r="G90" s="123">
        <f t="shared" si="24"/>
        <v>100</v>
      </c>
      <c r="H90" s="123">
        <f t="shared" si="27"/>
        <v>1200000</v>
      </c>
      <c r="I90" s="123">
        <f t="shared" si="25"/>
        <v>100</v>
      </c>
      <c r="J90" s="123">
        <f t="shared" si="27"/>
        <v>4754823</v>
      </c>
      <c r="K90" s="123">
        <f>J90/E90*100</f>
        <v>100</v>
      </c>
    </row>
    <row r="91" spans="1:11" ht="28.5" customHeight="1" outlineLevel="2" x14ac:dyDescent="0.25">
      <c r="A91" s="37"/>
      <c r="B91" s="14" t="s">
        <v>32</v>
      </c>
      <c r="C91" s="46">
        <f t="shared" si="26"/>
        <v>5954823</v>
      </c>
      <c r="D91" s="47">
        <f>D92</f>
        <v>1200000</v>
      </c>
      <c r="E91" s="47">
        <f t="shared" ref="E91:J91" si="29">E92</f>
        <v>4754823</v>
      </c>
      <c r="F91" s="47">
        <f t="shared" si="28"/>
        <v>5954823</v>
      </c>
      <c r="G91" s="47">
        <f t="shared" si="24"/>
        <v>100</v>
      </c>
      <c r="H91" s="47">
        <f t="shared" si="29"/>
        <v>1200000</v>
      </c>
      <c r="I91" s="47">
        <f t="shared" si="25"/>
        <v>100</v>
      </c>
      <c r="J91" s="47">
        <f t="shared" si="29"/>
        <v>4754823</v>
      </c>
      <c r="K91" s="47">
        <f t="shared" ref="K91:K132" si="30">J91/E91*100</f>
        <v>100</v>
      </c>
    </row>
    <row r="92" spans="1:11" ht="29.25" customHeight="1" outlineLevel="3" x14ac:dyDescent="0.25">
      <c r="A92" s="38"/>
      <c r="B92" s="15" t="s">
        <v>33</v>
      </c>
      <c r="C92" s="48">
        <f t="shared" si="26"/>
        <v>5954823</v>
      </c>
      <c r="D92" s="49">
        <v>1200000</v>
      </c>
      <c r="E92" s="49">
        <v>4754823</v>
      </c>
      <c r="F92" s="49">
        <f t="shared" si="28"/>
        <v>5954823</v>
      </c>
      <c r="G92" s="49">
        <f t="shared" si="24"/>
        <v>100</v>
      </c>
      <c r="H92" s="49">
        <v>1200000</v>
      </c>
      <c r="I92" s="49">
        <f t="shared" si="25"/>
        <v>100</v>
      </c>
      <c r="J92" s="49">
        <v>4754823</v>
      </c>
      <c r="K92" s="49">
        <f t="shared" si="30"/>
        <v>100</v>
      </c>
    </row>
    <row r="93" spans="1:11" s="91" customFormat="1" ht="42" customHeight="1" outlineLevel="4" x14ac:dyDescent="0.25">
      <c r="A93" s="90">
        <v>10</v>
      </c>
      <c r="B93" s="121" t="s">
        <v>117</v>
      </c>
      <c r="C93" s="122">
        <f t="shared" si="26"/>
        <v>191021090.31</v>
      </c>
      <c r="D93" s="123">
        <f>D94+D103+D119</f>
        <v>35886248.140000001</v>
      </c>
      <c r="E93" s="123">
        <f>E94+E103+E119</f>
        <v>155134842.16999999</v>
      </c>
      <c r="F93" s="123">
        <f t="shared" si="28"/>
        <v>126971785.64999999</v>
      </c>
      <c r="G93" s="123">
        <f t="shared" si="24"/>
        <v>66.470035033274527</v>
      </c>
      <c r="H93" s="123">
        <f>H94+H103+H119</f>
        <v>16500273.439999999</v>
      </c>
      <c r="I93" s="123">
        <f t="shared" si="25"/>
        <v>45.979377324787116</v>
      </c>
      <c r="J93" s="123">
        <f>J94+J103+J119</f>
        <v>110471512.20999999</v>
      </c>
      <c r="K93" s="123">
        <f t="shared" si="30"/>
        <v>71.209994263534298</v>
      </c>
    </row>
    <row r="94" spans="1:11" ht="28.5" customHeight="1" outlineLevel="5" x14ac:dyDescent="0.25">
      <c r="A94" s="37"/>
      <c r="B94" s="14" t="s">
        <v>34</v>
      </c>
      <c r="C94" s="46">
        <f t="shared" si="26"/>
        <v>15272656.800000001</v>
      </c>
      <c r="D94" s="47">
        <f>D95+D100+D101+D102+D96+D97+D98+D99</f>
        <v>15272656.800000001</v>
      </c>
      <c r="E94" s="47">
        <f>E95+E100+E101+E102+E96+E97+E98+E99</f>
        <v>0</v>
      </c>
      <c r="F94" s="47">
        <f t="shared" si="28"/>
        <v>7646412.4100000001</v>
      </c>
      <c r="G94" s="47">
        <f t="shared" si="24"/>
        <v>50.066026560617793</v>
      </c>
      <c r="H94" s="47">
        <f>H95+H100+H101+H102+H9+H96+H97+H98+H99</f>
        <v>7646412.4100000001</v>
      </c>
      <c r="I94" s="47">
        <f t="shared" si="25"/>
        <v>50.066026560617793</v>
      </c>
      <c r="J94" s="47">
        <f>J95+J100+J101+J102+J96+J97+J98+J99</f>
        <v>0</v>
      </c>
      <c r="K94" s="49">
        <v>0</v>
      </c>
    </row>
    <row r="95" spans="1:11" ht="29.25" customHeight="1" outlineLevel="6" x14ac:dyDescent="0.25">
      <c r="A95" s="37"/>
      <c r="B95" s="15" t="s">
        <v>61</v>
      </c>
      <c r="C95" s="48">
        <f t="shared" si="26"/>
        <v>2500000</v>
      </c>
      <c r="D95" s="49">
        <v>2500000</v>
      </c>
      <c r="E95" s="49">
        <v>0</v>
      </c>
      <c r="F95" s="49">
        <f t="shared" si="28"/>
        <v>1307675</v>
      </c>
      <c r="G95" s="49">
        <f t="shared" si="24"/>
        <v>52.307000000000002</v>
      </c>
      <c r="H95" s="49">
        <v>1307675</v>
      </c>
      <c r="I95" s="49">
        <f t="shared" si="25"/>
        <v>52.307000000000002</v>
      </c>
      <c r="J95" s="49">
        <v>0</v>
      </c>
      <c r="K95" s="49">
        <v>0</v>
      </c>
    </row>
    <row r="96" spans="1:11" ht="27" customHeight="1" outlineLevel="6" x14ac:dyDescent="0.25">
      <c r="A96" s="37"/>
      <c r="B96" s="15" t="s">
        <v>62</v>
      </c>
      <c r="C96" s="48">
        <f t="shared" si="26"/>
        <v>2800000</v>
      </c>
      <c r="D96" s="49">
        <v>2800000</v>
      </c>
      <c r="E96" s="49">
        <v>0</v>
      </c>
      <c r="F96" s="49">
        <f t="shared" si="28"/>
        <v>1247121.68</v>
      </c>
      <c r="G96" s="49">
        <f t="shared" si="24"/>
        <v>44.540059999999997</v>
      </c>
      <c r="H96" s="49">
        <v>1247121.68</v>
      </c>
      <c r="I96" s="49">
        <f t="shared" si="25"/>
        <v>44.540059999999997</v>
      </c>
      <c r="J96" s="49">
        <v>0</v>
      </c>
      <c r="K96" s="49">
        <v>0</v>
      </c>
    </row>
    <row r="97" spans="1:11" ht="26.25" customHeight="1" outlineLevel="6" x14ac:dyDescent="0.25">
      <c r="A97" s="37"/>
      <c r="B97" s="15" t="s">
        <v>63</v>
      </c>
      <c r="C97" s="48">
        <f t="shared" si="26"/>
        <v>500000</v>
      </c>
      <c r="D97" s="49">
        <v>500000</v>
      </c>
      <c r="E97" s="49">
        <v>0</v>
      </c>
      <c r="F97" s="49">
        <f t="shared" si="28"/>
        <v>0</v>
      </c>
      <c r="G97" s="49">
        <f t="shared" si="24"/>
        <v>0</v>
      </c>
      <c r="H97" s="49">
        <v>0</v>
      </c>
      <c r="I97" s="49">
        <f t="shared" si="25"/>
        <v>0</v>
      </c>
      <c r="J97" s="49">
        <v>0</v>
      </c>
      <c r="K97" s="49">
        <v>0</v>
      </c>
    </row>
    <row r="98" spans="1:11" ht="28.5" customHeight="1" outlineLevel="6" x14ac:dyDescent="0.25">
      <c r="A98" s="37"/>
      <c r="B98" s="15" t="s">
        <v>64</v>
      </c>
      <c r="C98" s="48">
        <f t="shared" si="26"/>
        <v>5397737.0899999999</v>
      </c>
      <c r="D98" s="49">
        <v>5397737.0899999999</v>
      </c>
      <c r="E98" s="49">
        <v>0</v>
      </c>
      <c r="F98" s="49">
        <f t="shared" si="28"/>
        <v>3559154.93</v>
      </c>
      <c r="G98" s="49">
        <f t="shared" si="24"/>
        <v>65.937908250362753</v>
      </c>
      <c r="H98" s="49">
        <v>3559154.93</v>
      </c>
      <c r="I98" s="49">
        <f t="shared" si="25"/>
        <v>65.937908250362753</v>
      </c>
      <c r="J98" s="49">
        <v>0</v>
      </c>
      <c r="K98" s="49">
        <v>0</v>
      </c>
    </row>
    <row r="99" spans="1:11" ht="25.5" customHeight="1" outlineLevel="6" x14ac:dyDescent="0.25">
      <c r="A99" s="37"/>
      <c r="B99" s="15" t="s">
        <v>65</v>
      </c>
      <c r="C99" s="48">
        <f t="shared" si="26"/>
        <v>300000</v>
      </c>
      <c r="D99" s="49">
        <v>300000</v>
      </c>
      <c r="E99" s="49">
        <v>0</v>
      </c>
      <c r="F99" s="49">
        <f t="shared" si="28"/>
        <v>300000</v>
      </c>
      <c r="G99" s="49">
        <f t="shared" si="24"/>
        <v>100</v>
      </c>
      <c r="H99" s="49">
        <v>300000</v>
      </c>
      <c r="I99" s="49">
        <f t="shared" si="25"/>
        <v>100</v>
      </c>
      <c r="J99" s="49">
        <v>0</v>
      </c>
      <c r="K99" s="49">
        <v>0</v>
      </c>
    </row>
    <row r="100" spans="1:11" ht="27.75" customHeight="1" outlineLevel="7" x14ac:dyDescent="0.25">
      <c r="A100" s="37"/>
      <c r="B100" s="15" t="s">
        <v>101</v>
      </c>
      <c r="C100" s="48">
        <f t="shared" si="26"/>
        <v>350000</v>
      </c>
      <c r="D100" s="49">
        <v>350000</v>
      </c>
      <c r="E100" s="49">
        <v>0</v>
      </c>
      <c r="F100" s="49">
        <f t="shared" si="28"/>
        <v>192460.79999999999</v>
      </c>
      <c r="G100" s="49">
        <f t="shared" si="24"/>
        <v>54.988799999999991</v>
      </c>
      <c r="H100" s="49">
        <v>192460.79999999999</v>
      </c>
      <c r="I100" s="49">
        <f t="shared" si="25"/>
        <v>54.988799999999991</v>
      </c>
      <c r="J100" s="49">
        <v>0</v>
      </c>
      <c r="K100" s="49">
        <v>0</v>
      </c>
    </row>
    <row r="101" spans="1:11" ht="27" customHeight="1" outlineLevel="3" x14ac:dyDescent="0.25">
      <c r="A101" s="37"/>
      <c r="B101" s="15" t="s">
        <v>90</v>
      </c>
      <c r="C101" s="48">
        <f t="shared" si="26"/>
        <v>1471919.71</v>
      </c>
      <c r="D101" s="49">
        <v>1471919.71</v>
      </c>
      <c r="E101" s="49">
        <v>0</v>
      </c>
      <c r="F101" s="49">
        <f t="shared" si="28"/>
        <v>0</v>
      </c>
      <c r="G101" s="49">
        <v>0</v>
      </c>
      <c r="H101" s="49">
        <v>0</v>
      </c>
      <c r="I101" s="49">
        <v>0</v>
      </c>
      <c r="J101" s="49">
        <v>0</v>
      </c>
      <c r="K101" s="49">
        <v>0</v>
      </c>
    </row>
    <row r="102" spans="1:11" ht="28.5" customHeight="1" outlineLevel="4" x14ac:dyDescent="0.25">
      <c r="A102" s="37"/>
      <c r="B102" s="15" t="s">
        <v>91</v>
      </c>
      <c r="C102" s="48">
        <f t="shared" si="26"/>
        <v>1953000</v>
      </c>
      <c r="D102" s="49">
        <v>1953000</v>
      </c>
      <c r="E102" s="49">
        <v>0</v>
      </c>
      <c r="F102" s="49">
        <f t="shared" si="28"/>
        <v>1040000</v>
      </c>
      <c r="G102" s="49">
        <f t="shared" si="24"/>
        <v>53.251408090117771</v>
      </c>
      <c r="H102" s="49">
        <v>1040000</v>
      </c>
      <c r="I102" s="49">
        <f t="shared" si="25"/>
        <v>53.251408090117771</v>
      </c>
      <c r="J102" s="49">
        <v>0</v>
      </c>
      <c r="K102" s="49">
        <v>0</v>
      </c>
    </row>
    <row r="103" spans="1:11" ht="28.5" customHeight="1" outlineLevel="7" x14ac:dyDescent="0.25">
      <c r="A103" s="37"/>
      <c r="B103" s="14" t="s">
        <v>35</v>
      </c>
      <c r="C103" s="46">
        <f t="shared" si="26"/>
        <v>168176433.50999999</v>
      </c>
      <c r="D103" s="47">
        <f>D104+D105+D106+D107+D108+D118++D109+D110+D111+D112+D113+D116+D117+D114+D115</f>
        <v>13041591.339999998</v>
      </c>
      <c r="E103" s="47">
        <f>E104+E105+E106+E107+E108+E118++E109+E110+E111+E112+E113+E116+E117</f>
        <v>155134842.16999999</v>
      </c>
      <c r="F103" s="47">
        <f>F104+F105+F106+F107+F108+F118++F109+F110+F111+F112+F113+F116+F114+F115+F117</f>
        <v>115743578.47</v>
      </c>
      <c r="G103" s="47">
        <f t="shared" si="24"/>
        <v>68.822709611758853</v>
      </c>
      <c r="H103" s="47">
        <f>H104+H105+H106+H107+H108+H118+H109+H110+H111+H112+H113+H116+H114+H115+H117</f>
        <v>5272066.26</v>
      </c>
      <c r="I103" s="47">
        <f t="shared" si="25"/>
        <v>40.425022702789285</v>
      </c>
      <c r="J103" s="47">
        <f>J104+J105+J106+J107+J108+J118+J109+J110+J111+J112+J113+J116</f>
        <v>110471512.20999999</v>
      </c>
      <c r="K103" s="47">
        <f t="shared" si="30"/>
        <v>71.209994263534298</v>
      </c>
    </row>
    <row r="104" spans="1:11" ht="25.5" outlineLevel="6" x14ac:dyDescent="0.25">
      <c r="A104" s="37"/>
      <c r="B104" s="15" t="s">
        <v>92</v>
      </c>
      <c r="C104" s="48">
        <f t="shared" si="26"/>
        <v>982990.15</v>
      </c>
      <c r="D104" s="49">
        <v>982990.15</v>
      </c>
      <c r="E104" s="49">
        <v>0</v>
      </c>
      <c r="F104" s="49">
        <f t="shared" si="28"/>
        <v>0</v>
      </c>
      <c r="G104" s="49">
        <v>0</v>
      </c>
      <c r="H104" s="49">
        <v>0</v>
      </c>
      <c r="I104" s="49">
        <v>0</v>
      </c>
      <c r="J104" s="49">
        <v>0</v>
      </c>
      <c r="K104" s="49">
        <v>0</v>
      </c>
    </row>
    <row r="105" spans="1:11" ht="25.5" outlineLevel="6" x14ac:dyDescent="0.25">
      <c r="A105" s="37"/>
      <c r="B105" s="15" t="s">
        <v>66</v>
      </c>
      <c r="C105" s="48">
        <f t="shared" si="26"/>
        <v>1000000</v>
      </c>
      <c r="D105" s="49">
        <v>1000000</v>
      </c>
      <c r="E105" s="49">
        <v>0</v>
      </c>
      <c r="F105" s="49">
        <f t="shared" si="28"/>
        <v>0</v>
      </c>
      <c r="G105" s="49">
        <f t="shared" si="24"/>
        <v>0</v>
      </c>
      <c r="H105" s="49">
        <v>0</v>
      </c>
      <c r="I105" s="49">
        <f t="shared" si="25"/>
        <v>0</v>
      </c>
      <c r="J105" s="49">
        <v>0</v>
      </c>
      <c r="K105" s="49">
        <v>0</v>
      </c>
    </row>
    <row r="106" spans="1:11" ht="25.5" outlineLevel="6" x14ac:dyDescent="0.25">
      <c r="A106" s="37"/>
      <c r="B106" s="15" t="s">
        <v>67</v>
      </c>
      <c r="C106" s="48">
        <f t="shared" si="26"/>
        <v>1000000</v>
      </c>
      <c r="D106" s="49">
        <v>1000000</v>
      </c>
      <c r="E106" s="49">
        <v>0</v>
      </c>
      <c r="F106" s="49">
        <f t="shared" si="28"/>
        <v>866998.86</v>
      </c>
      <c r="G106" s="49">
        <f t="shared" si="24"/>
        <v>86.699886000000006</v>
      </c>
      <c r="H106" s="49">
        <v>866998.86</v>
      </c>
      <c r="I106" s="49">
        <f t="shared" si="25"/>
        <v>86.699886000000006</v>
      </c>
      <c r="J106" s="49">
        <v>0</v>
      </c>
      <c r="K106" s="49">
        <v>0</v>
      </c>
    </row>
    <row r="107" spans="1:11" ht="25.5" outlineLevel="6" x14ac:dyDescent="0.25">
      <c r="A107" s="37"/>
      <c r="B107" s="15" t="s">
        <v>93</v>
      </c>
      <c r="C107" s="48">
        <f t="shared" si="26"/>
        <v>300000</v>
      </c>
      <c r="D107" s="49">
        <v>300000</v>
      </c>
      <c r="E107" s="49">
        <v>0</v>
      </c>
      <c r="F107" s="49">
        <f t="shared" si="28"/>
        <v>300000</v>
      </c>
      <c r="G107" s="49">
        <f t="shared" si="24"/>
        <v>100</v>
      </c>
      <c r="H107" s="49">
        <v>300000</v>
      </c>
      <c r="I107" s="49">
        <f t="shared" si="25"/>
        <v>100</v>
      </c>
      <c r="J107" s="49">
        <v>0</v>
      </c>
      <c r="K107" s="49">
        <v>0</v>
      </c>
    </row>
    <row r="108" spans="1:11" ht="25.5" outlineLevel="6" x14ac:dyDescent="0.25">
      <c r="A108" s="37"/>
      <c r="B108" s="15" t="s">
        <v>68</v>
      </c>
      <c r="C108" s="48">
        <f t="shared" si="26"/>
        <v>500000</v>
      </c>
      <c r="D108" s="49">
        <v>500000</v>
      </c>
      <c r="E108" s="49">
        <v>0</v>
      </c>
      <c r="F108" s="49">
        <f t="shared" si="28"/>
        <v>0</v>
      </c>
      <c r="G108" s="49">
        <f t="shared" si="24"/>
        <v>0</v>
      </c>
      <c r="H108" s="49">
        <v>0</v>
      </c>
      <c r="I108" s="49">
        <f t="shared" si="25"/>
        <v>0</v>
      </c>
      <c r="J108" s="49">
        <v>0</v>
      </c>
      <c r="K108" s="49">
        <v>0</v>
      </c>
    </row>
    <row r="109" spans="1:11" ht="27" customHeight="1" outlineLevel="6" x14ac:dyDescent="0.25">
      <c r="A109" s="37"/>
      <c r="B109" s="33" t="s">
        <v>118</v>
      </c>
      <c r="C109" s="48">
        <f t="shared" si="26"/>
        <v>0</v>
      </c>
      <c r="D109" s="49">
        <v>0</v>
      </c>
      <c r="E109" s="49">
        <v>0</v>
      </c>
      <c r="F109" s="49">
        <f t="shared" si="28"/>
        <v>0</v>
      </c>
      <c r="G109" s="49">
        <v>0</v>
      </c>
      <c r="H109" s="49">
        <v>0</v>
      </c>
      <c r="I109" s="49">
        <v>0</v>
      </c>
      <c r="J109" s="49">
        <v>0</v>
      </c>
      <c r="K109" s="49">
        <v>0</v>
      </c>
    </row>
    <row r="110" spans="1:11" ht="27" customHeight="1" outlineLevel="6" x14ac:dyDescent="0.25">
      <c r="A110" s="37"/>
      <c r="B110" s="33" t="s">
        <v>119</v>
      </c>
      <c r="C110" s="48">
        <f t="shared" si="26"/>
        <v>0</v>
      </c>
      <c r="D110" s="49">
        <v>0</v>
      </c>
      <c r="E110" s="49">
        <v>0</v>
      </c>
      <c r="F110" s="49">
        <f t="shared" si="28"/>
        <v>0</v>
      </c>
      <c r="G110" s="49">
        <v>0</v>
      </c>
      <c r="H110" s="49">
        <v>0</v>
      </c>
      <c r="I110" s="49">
        <v>0</v>
      </c>
      <c r="J110" s="49">
        <v>0</v>
      </c>
      <c r="K110" s="49">
        <v>0</v>
      </c>
    </row>
    <row r="111" spans="1:11" ht="15.75" customHeight="1" outlineLevel="6" x14ac:dyDescent="0.25">
      <c r="A111" s="37"/>
      <c r="B111" s="33" t="s">
        <v>120</v>
      </c>
      <c r="C111" s="48">
        <f t="shared" si="26"/>
        <v>250000</v>
      </c>
      <c r="D111" s="49">
        <v>250000</v>
      </c>
      <c r="E111" s="49">
        <v>0</v>
      </c>
      <c r="F111" s="49">
        <f t="shared" si="28"/>
        <v>0</v>
      </c>
      <c r="G111" s="49">
        <f t="shared" si="24"/>
        <v>0</v>
      </c>
      <c r="H111" s="49">
        <v>0</v>
      </c>
      <c r="I111" s="49">
        <f t="shared" si="25"/>
        <v>0</v>
      </c>
      <c r="J111" s="49">
        <v>0</v>
      </c>
      <c r="K111" s="49">
        <v>0</v>
      </c>
    </row>
    <row r="112" spans="1:11" ht="18" customHeight="1" outlineLevel="6" x14ac:dyDescent="0.25">
      <c r="A112" s="37"/>
      <c r="B112" s="33" t="s">
        <v>121</v>
      </c>
      <c r="C112" s="48">
        <f t="shared" si="26"/>
        <v>0</v>
      </c>
      <c r="D112" s="49">
        <v>0</v>
      </c>
      <c r="E112" s="49">
        <v>0</v>
      </c>
      <c r="F112" s="49">
        <f t="shared" si="28"/>
        <v>0</v>
      </c>
      <c r="G112" s="49">
        <v>0</v>
      </c>
      <c r="H112" s="49">
        <v>0</v>
      </c>
      <c r="I112" s="49">
        <v>0</v>
      </c>
      <c r="J112" s="49">
        <v>0</v>
      </c>
      <c r="K112" s="49">
        <v>0</v>
      </c>
    </row>
    <row r="113" spans="1:11" ht="27" customHeight="1" outlineLevel="6" x14ac:dyDescent="0.25">
      <c r="A113" s="37"/>
      <c r="B113" s="33" t="s">
        <v>122</v>
      </c>
      <c r="C113" s="48">
        <f t="shared" si="26"/>
        <v>1315653.52</v>
      </c>
      <c r="D113" s="49">
        <v>1315653.52</v>
      </c>
      <c r="E113" s="49">
        <v>0</v>
      </c>
      <c r="F113" s="49">
        <f t="shared" si="28"/>
        <v>1315653.52</v>
      </c>
      <c r="G113" s="49">
        <f t="shared" si="24"/>
        <v>100</v>
      </c>
      <c r="H113" s="49">
        <v>1315653.52</v>
      </c>
      <c r="I113" s="49">
        <f t="shared" si="25"/>
        <v>100</v>
      </c>
      <c r="J113" s="49">
        <v>0</v>
      </c>
      <c r="K113" s="49">
        <v>0</v>
      </c>
    </row>
    <row r="114" spans="1:11" ht="27" customHeight="1" outlineLevel="6" x14ac:dyDescent="0.25">
      <c r="A114" s="37"/>
      <c r="B114" s="33" t="s">
        <v>187</v>
      </c>
      <c r="C114" s="48">
        <f t="shared" si="26"/>
        <v>500000</v>
      </c>
      <c r="D114" s="49">
        <v>500000</v>
      </c>
      <c r="E114" s="49">
        <v>0</v>
      </c>
      <c r="F114" s="49">
        <f t="shared" si="28"/>
        <v>500000</v>
      </c>
      <c r="G114" s="49">
        <f t="shared" si="24"/>
        <v>100</v>
      </c>
      <c r="H114" s="49">
        <v>500000</v>
      </c>
      <c r="I114" s="49">
        <f t="shared" si="25"/>
        <v>100</v>
      </c>
      <c r="J114" s="49">
        <v>0</v>
      </c>
      <c r="K114" s="49">
        <v>0</v>
      </c>
    </row>
    <row r="115" spans="1:11" ht="27" customHeight="1" outlineLevel="6" x14ac:dyDescent="0.25">
      <c r="A115" s="37"/>
      <c r="B115" s="33" t="s">
        <v>188</v>
      </c>
      <c r="C115" s="48">
        <f t="shared" si="26"/>
        <v>385019.78</v>
      </c>
      <c r="D115" s="49">
        <v>385019.78</v>
      </c>
      <c r="E115" s="49">
        <v>0</v>
      </c>
      <c r="F115" s="49">
        <f t="shared" si="28"/>
        <v>0</v>
      </c>
      <c r="G115" s="49">
        <f t="shared" si="24"/>
        <v>0</v>
      </c>
      <c r="H115" s="49">
        <v>0</v>
      </c>
      <c r="I115" s="49">
        <f t="shared" si="25"/>
        <v>0</v>
      </c>
      <c r="J115" s="49">
        <v>0</v>
      </c>
      <c r="K115" s="49">
        <v>0</v>
      </c>
    </row>
    <row r="116" spans="1:11" ht="44.25" customHeight="1" outlineLevel="6" x14ac:dyDescent="0.25">
      <c r="A116" s="37"/>
      <c r="B116" s="33" t="s">
        <v>123</v>
      </c>
      <c r="C116" s="48">
        <f t="shared" si="26"/>
        <v>146600850.67999998</v>
      </c>
      <c r="D116" s="49">
        <v>1466008.51</v>
      </c>
      <c r="E116" s="49">
        <v>145134842.16999999</v>
      </c>
      <c r="F116" s="49">
        <f t="shared" si="28"/>
        <v>111587386.08</v>
      </c>
      <c r="G116" s="49">
        <f t="shared" si="24"/>
        <v>76.116465601944356</v>
      </c>
      <c r="H116" s="49">
        <v>1115873.8700000001</v>
      </c>
      <c r="I116" s="49">
        <f t="shared" si="25"/>
        <v>76.116466063351851</v>
      </c>
      <c r="J116" s="49">
        <v>110471512.20999999</v>
      </c>
      <c r="K116" s="49">
        <f>J116/E116*100</f>
        <v>76.116465597283664</v>
      </c>
    </row>
    <row r="117" spans="1:11" ht="30.75" customHeight="1" outlineLevel="6" x14ac:dyDescent="0.25">
      <c r="A117" s="37"/>
      <c r="B117" s="102" t="s">
        <v>175</v>
      </c>
      <c r="C117" s="48">
        <f t="shared" si="26"/>
        <v>8034240.0099999998</v>
      </c>
      <c r="D117" s="49">
        <v>1173540.01</v>
      </c>
      <c r="E117" s="49">
        <v>6860700</v>
      </c>
      <c r="F117" s="49">
        <f t="shared" si="28"/>
        <v>1173540.01</v>
      </c>
      <c r="G117" s="49">
        <f t="shared" si="24"/>
        <v>14.606733288267797</v>
      </c>
      <c r="H117" s="49">
        <v>1173540.01</v>
      </c>
      <c r="I117" s="49">
        <f t="shared" si="25"/>
        <v>100</v>
      </c>
      <c r="J117" s="49">
        <v>0</v>
      </c>
      <c r="K117" s="49">
        <v>0</v>
      </c>
    </row>
    <row r="118" spans="1:11" ht="43.5" customHeight="1" outlineLevel="6" x14ac:dyDescent="0.25">
      <c r="A118" s="37"/>
      <c r="B118" s="15" t="s">
        <v>124</v>
      </c>
      <c r="C118" s="48">
        <f t="shared" si="26"/>
        <v>7307679.3700000001</v>
      </c>
      <c r="D118" s="49">
        <v>4168379.37</v>
      </c>
      <c r="E118" s="49">
        <v>3139300</v>
      </c>
      <c r="F118" s="49">
        <f t="shared" si="28"/>
        <v>0</v>
      </c>
      <c r="G118" s="49">
        <f t="shared" si="24"/>
        <v>0</v>
      </c>
      <c r="H118" s="49">
        <v>0</v>
      </c>
      <c r="I118" s="49">
        <v>0</v>
      </c>
      <c r="J118" s="49">
        <v>0</v>
      </c>
      <c r="K118" s="49">
        <f>J118/E118*100</f>
        <v>0</v>
      </c>
    </row>
    <row r="119" spans="1:11" ht="25.5" outlineLevel="7" x14ac:dyDescent="0.25">
      <c r="A119" s="37"/>
      <c r="B119" s="14" t="s">
        <v>36</v>
      </c>
      <c r="C119" s="46">
        <f t="shared" si="26"/>
        <v>7572000</v>
      </c>
      <c r="D119" s="47">
        <f>D120+D121+D122+D123+D124+D125+D126</f>
        <v>7572000</v>
      </c>
      <c r="E119" s="47">
        <f>E120+E121+E122+E123+E124+E125+E126</f>
        <v>0</v>
      </c>
      <c r="F119" s="47">
        <f>F120+F121+F122+F123+F124+F125+F126</f>
        <v>3581794.77</v>
      </c>
      <c r="G119" s="47">
        <f t="shared" si="24"/>
        <v>47.303153328050712</v>
      </c>
      <c r="H119" s="47">
        <f>H120+H121+H122+H123+H124+H125+H126</f>
        <v>3581794.77</v>
      </c>
      <c r="I119" s="47">
        <f t="shared" si="25"/>
        <v>47.303153328050712</v>
      </c>
      <c r="J119" s="47">
        <f>J120+J121+J122+J123+J124+J125+J126</f>
        <v>0</v>
      </c>
      <c r="K119" s="47">
        <v>0</v>
      </c>
    </row>
    <row r="120" spans="1:11" ht="25.5" outlineLevel="7" x14ac:dyDescent="0.25">
      <c r="A120" s="37"/>
      <c r="B120" s="15" t="s">
        <v>69</v>
      </c>
      <c r="C120" s="48">
        <f t="shared" si="26"/>
        <v>1232000</v>
      </c>
      <c r="D120" s="64">
        <v>1232000</v>
      </c>
      <c r="E120" s="64">
        <v>0</v>
      </c>
      <c r="F120" s="49">
        <f t="shared" si="28"/>
        <v>622694.54</v>
      </c>
      <c r="G120" s="49">
        <f t="shared" si="24"/>
        <v>50.543387987012991</v>
      </c>
      <c r="H120" s="64">
        <v>622694.54</v>
      </c>
      <c r="I120" s="49">
        <f t="shared" si="25"/>
        <v>50.543387987012991</v>
      </c>
      <c r="J120" s="73">
        <v>0</v>
      </c>
      <c r="K120" s="49">
        <v>0</v>
      </c>
    </row>
    <row r="121" spans="1:11" ht="25.5" outlineLevel="7" x14ac:dyDescent="0.25">
      <c r="A121" s="37"/>
      <c r="B121" s="17" t="s">
        <v>70</v>
      </c>
      <c r="C121" s="48">
        <f t="shared" si="26"/>
        <v>990000</v>
      </c>
      <c r="D121" s="49">
        <v>990000</v>
      </c>
      <c r="E121" s="49">
        <v>0</v>
      </c>
      <c r="F121" s="49">
        <f t="shared" si="28"/>
        <v>121340</v>
      </c>
      <c r="G121" s="49">
        <f t="shared" si="24"/>
        <v>12.256565656565657</v>
      </c>
      <c r="H121" s="49">
        <v>121340</v>
      </c>
      <c r="I121" s="49">
        <f t="shared" si="25"/>
        <v>12.256565656565657</v>
      </c>
      <c r="J121" s="60">
        <v>0</v>
      </c>
      <c r="K121" s="49">
        <v>0</v>
      </c>
    </row>
    <row r="122" spans="1:11" ht="25.5" outlineLevel="7" x14ac:dyDescent="0.25">
      <c r="A122" s="37"/>
      <c r="B122" s="17" t="s">
        <v>94</v>
      </c>
      <c r="C122" s="48">
        <f t="shared" si="26"/>
        <v>960000</v>
      </c>
      <c r="D122" s="64">
        <v>960000</v>
      </c>
      <c r="E122" s="64">
        <v>0</v>
      </c>
      <c r="F122" s="49">
        <f t="shared" si="28"/>
        <v>497616.12</v>
      </c>
      <c r="G122" s="49">
        <f t="shared" si="24"/>
        <v>51.835012499999998</v>
      </c>
      <c r="H122" s="64">
        <v>497616.12</v>
      </c>
      <c r="I122" s="49">
        <f t="shared" si="25"/>
        <v>51.835012499999998</v>
      </c>
      <c r="J122" s="73">
        <v>0</v>
      </c>
      <c r="K122" s="49">
        <v>0</v>
      </c>
    </row>
    <row r="123" spans="1:11" ht="27" customHeight="1" outlineLevel="7" x14ac:dyDescent="0.25">
      <c r="A123" s="37"/>
      <c r="B123" s="18" t="s">
        <v>125</v>
      </c>
      <c r="C123" s="48">
        <f t="shared" si="26"/>
        <v>1200000</v>
      </c>
      <c r="D123" s="74">
        <v>1200000</v>
      </c>
      <c r="E123" s="74">
        <v>0</v>
      </c>
      <c r="F123" s="49">
        <f t="shared" si="28"/>
        <v>486079.08</v>
      </c>
      <c r="G123" s="49">
        <f t="shared" si="24"/>
        <v>40.506590000000003</v>
      </c>
      <c r="H123" s="74">
        <v>486079.08</v>
      </c>
      <c r="I123" s="49">
        <f t="shared" si="25"/>
        <v>40.506590000000003</v>
      </c>
      <c r="J123" s="75">
        <v>0</v>
      </c>
      <c r="K123" s="49">
        <v>0</v>
      </c>
    </row>
    <row r="124" spans="1:11" ht="19.899999999999999" customHeight="1" outlineLevel="7" x14ac:dyDescent="0.25">
      <c r="A124" s="37"/>
      <c r="B124" s="19" t="s">
        <v>95</v>
      </c>
      <c r="C124" s="76">
        <f t="shared" si="26"/>
        <v>1090000</v>
      </c>
      <c r="D124" s="74">
        <v>1090000</v>
      </c>
      <c r="E124" s="74">
        <v>0</v>
      </c>
      <c r="F124" s="49">
        <f t="shared" si="28"/>
        <v>526788.76</v>
      </c>
      <c r="G124" s="49">
        <f t="shared" si="24"/>
        <v>48.329244036697247</v>
      </c>
      <c r="H124" s="74">
        <v>526788.76</v>
      </c>
      <c r="I124" s="49">
        <f t="shared" si="25"/>
        <v>48.329244036697247</v>
      </c>
      <c r="J124" s="75">
        <v>0</v>
      </c>
      <c r="K124" s="49">
        <v>0</v>
      </c>
    </row>
    <row r="125" spans="1:11" ht="15.75" customHeight="1" outlineLevel="7" x14ac:dyDescent="0.25">
      <c r="A125" s="37"/>
      <c r="B125" s="33" t="s">
        <v>126</v>
      </c>
      <c r="C125" s="76">
        <f t="shared" si="26"/>
        <v>1300000</v>
      </c>
      <c r="D125" s="74">
        <v>1300000</v>
      </c>
      <c r="E125" s="74">
        <v>0</v>
      </c>
      <c r="F125" s="49">
        <f t="shared" si="28"/>
        <v>543110.54</v>
      </c>
      <c r="G125" s="49">
        <f t="shared" si="24"/>
        <v>41.777733846153851</v>
      </c>
      <c r="H125" s="74">
        <v>543110.54</v>
      </c>
      <c r="I125" s="49">
        <f t="shared" si="25"/>
        <v>41.777733846153851</v>
      </c>
      <c r="J125" s="75">
        <v>0</v>
      </c>
      <c r="K125" s="49">
        <v>0</v>
      </c>
    </row>
    <row r="126" spans="1:11" ht="17.25" customHeight="1" outlineLevel="7" x14ac:dyDescent="0.25">
      <c r="A126" s="38"/>
      <c r="B126" s="33" t="s">
        <v>127</v>
      </c>
      <c r="C126" s="78">
        <f t="shared" si="26"/>
        <v>800000</v>
      </c>
      <c r="D126" s="74">
        <v>800000</v>
      </c>
      <c r="E126" s="74">
        <v>0</v>
      </c>
      <c r="F126" s="64">
        <f t="shared" si="28"/>
        <v>784165.73</v>
      </c>
      <c r="G126" s="64">
        <f t="shared" si="24"/>
        <v>98.020716249999992</v>
      </c>
      <c r="H126" s="74">
        <v>784165.73</v>
      </c>
      <c r="I126" s="64">
        <f t="shared" si="25"/>
        <v>98.020716249999992</v>
      </c>
      <c r="J126" s="75">
        <v>0</v>
      </c>
      <c r="K126" s="64">
        <v>0</v>
      </c>
    </row>
    <row r="127" spans="1:11" ht="39.75" customHeight="1" outlineLevel="7" x14ac:dyDescent="0.25">
      <c r="A127" s="37">
        <v>11</v>
      </c>
      <c r="B127" s="130" t="s">
        <v>154</v>
      </c>
      <c r="C127" s="131">
        <f t="shared" si="26"/>
        <v>23000</v>
      </c>
      <c r="D127" s="126">
        <f>D128+D130</f>
        <v>23000</v>
      </c>
      <c r="E127" s="126">
        <f t="shared" ref="E127:F127" si="31">E128+E130</f>
        <v>0</v>
      </c>
      <c r="F127" s="126">
        <f t="shared" si="31"/>
        <v>14549</v>
      </c>
      <c r="G127" s="132">
        <f t="shared" si="24"/>
        <v>63.256521739130434</v>
      </c>
      <c r="H127" s="126">
        <f>H128+H130</f>
        <v>14549</v>
      </c>
      <c r="I127" s="132">
        <f t="shared" si="25"/>
        <v>63.256521739130434</v>
      </c>
      <c r="J127" s="126">
        <f>J128+J130</f>
        <v>0</v>
      </c>
      <c r="K127" s="132">
        <v>0</v>
      </c>
    </row>
    <row r="128" spans="1:11" ht="17.25" customHeight="1" outlineLevel="7" x14ac:dyDescent="0.25">
      <c r="A128" s="37"/>
      <c r="B128" s="99" t="s">
        <v>155</v>
      </c>
      <c r="C128" s="104">
        <f t="shared" si="26"/>
        <v>3000</v>
      </c>
      <c r="D128" s="58">
        <f>D129</f>
        <v>3000</v>
      </c>
      <c r="E128" s="58">
        <f t="shared" ref="E128:F128" si="32">E129</f>
        <v>0</v>
      </c>
      <c r="F128" s="58">
        <f t="shared" si="32"/>
        <v>0</v>
      </c>
      <c r="G128" s="64">
        <f t="shared" si="24"/>
        <v>0</v>
      </c>
      <c r="H128" s="58">
        <f>H129</f>
        <v>0</v>
      </c>
      <c r="I128" s="64">
        <f t="shared" si="25"/>
        <v>0</v>
      </c>
      <c r="J128" s="58">
        <f>J129</f>
        <v>0</v>
      </c>
      <c r="K128" s="64">
        <v>0</v>
      </c>
    </row>
    <row r="129" spans="1:11" ht="28.5" customHeight="1" outlineLevel="7" x14ac:dyDescent="0.25">
      <c r="A129" s="37"/>
      <c r="B129" s="98" t="s">
        <v>156</v>
      </c>
      <c r="C129" s="78">
        <f t="shared" si="26"/>
        <v>3000</v>
      </c>
      <c r="D129" s="69">
        <v>3000</v>
      </c>
      <c r="E129" s="69">
        <v>0</v>
      </c>
      <c r="F129" s="69">
        <f>H129+J129</f>
        <v>0</v>
      </c>
      <c r="G129" s="64">
        <f t="shared" si="24"/>
        <v>0</v>
      </c>
      <c r="H129" s="69">
        <v>0</v>
      </c>
      <c r="I129" s="64">
        <f t="shared" si="25"/>
        <v>0</v>
      </c>
      <c r="J129" s="69">
        <v>0</v>
      </c>
      <c r="K129" s="64">
        <v>0</v>
      </c>
    </row>
    <row r="130" spans="1:11" ht="28.5" customHeight="1" outlineLevel="7" x14ac:dyDescent="0.25">
      <c r="A130" s="37"/>
      <c r="B130" s="99" t="s">
        <v>157</v>
      </c>
      <c r="C130" s="78">
        <f t="shared" si="26"/>
        <v>20000</v>
      </c>
      <c r="D130" s="58">
        <f>D131</f>
        <v>20000</v>
      </c>
      <c r="E130" s="58">
        <f t="shared" ref="E130:F130" si="33">E131</f>
        <v>0</v>
      </c>
      <c r="F130" s="58">
        <f t="shared" si="33"/>
        <v>14549</v>
      </c>
      <c r="G130" s="64">
        <f t="shared" si="24"/>
        <v>72.745000000000005</v>
      </c>
      <c r="H130" s="58">
        <f>H131</f>
        <v>14549</v>
      </c>
      <c r="I130" s="64">
        <f t="shared" si="25"/>
        <v>72.745000000000005</v>
      </c>
      <c r="J130" s="58">
        <f>J131</f>
        <v>0</v>
      </c>
      <c r="K130" s="64">
        <v>0</v>
      </c>
    </row>
    <row r="131" spans="1:11" ht="43.5" customHeight="1" outlineLevel="7" x14ac:dyDescent="0.25">
      <c r="A131" s="37"/>
      <c r="B131" s="98" t="s">
        <v>158</v>
      </c>
      <c r="C131" s="114">
        <f t="shared" si="26"/>
        <v>20000</v>
      </c>
      <c r="D131" s="69">
        <v>20000</v>
      </c>
      <c r="E131" s="69">
        <v>0</v>
      </c>
      <c r="F131" s="69">
        <f t="shared" ref="F131" si="34">H131+J131</f>
        <v>14549</v>
      </c>
      <c r="G131" s="115">
        <f t="shared" si="24"/>
        <v>72.745000000000005</v>
      </c>
      <c r="H131" s="69">
        <v>14549</v>
      </c>
      <c r="I131" s="115">
        <f t="shared" si="25"/>
        <v>72.745000000000005</v>
      </c>
      <c r="J131" s="69">
        <v>0</v>
      </c>
      <c r="K131" s="115">
        <v>0</v>
      </c>
    </row>
    <row r="132" spans="1:11" s="91" customFormat="1" ht="27.75" customHeight="1" outlineLevel="6" x14ac:dyDescent="0.25">
      <c r="A132" s="90">
        <v>12</v>
      </c>
      <c r="B132" s="133" t="s">
        <v>37</v>
      </c>
      <c r="C132" s="134">
        <f>D132+E132</f>
        <v>55838990.390000001</v>
      </c>
      <c r="D132" s="129">
        <f>D133+D135+D138+D140+D143+D146+D150+D155+D149+D152</f>
        <v>29382621.549999997</v>
      </c>
      <c r="E132" s="129">
        <f>E133+E135+E138+E140+E143+E146+E150+E155+E149+E152</f>
        <v>26456368.84</v>
      </c>
      <c r="F132" s="129">
        <f>H132+J132</f>
        <v>32984575.750000004</v>
      </c>
      <c r="G132" s="129">
        <f t="shared" si="24"/>
        <v>59.070867004621007</v>
      </c>
      <c r="H132" s="129">
        <f>H133+H135+H138+H140+H143+H146+H150+H155+H152</f>
        <v>21460092.790000003</v>
      </c>
      <c r="I132" s="129">
        <f t="shared" si="25"/>
        <v>73.036685149014573</v>
      </c>
      <c r="J132" s="129">
        <f>J133+J135+J138+J140+J143+J146+J155+J152</f>
        <v>11524482.960000001</v>
      </c>
      <c r="K132" s="129">
        <f t="shared" si="30"/>
        <v>43.560335243647899</v>
      </c>
    </row>
    <row r="133" spans="1:11" ht="25.5" outlineLevel="7" x14ac:dyDescent="0.25">
      <c r="A133" s="37"/>
      <c r="B133" s="14" t="s">
        <v>38</v>
      </c>
      <c r="C133" s="77">
        <f t="shared" si="26"/>
        <v>200000</v>
      </c>
      <c r="D133" s="47">
        <f>D134</f>
        <v>200000</v>
      </c>
      <c r="E133" s="47">
        <f t="shared" ref="E133:H133" si="35">E134</f>
        <v>0</v>
      </c>
      <c r="F133" s="47">
        <f t="shared" si="28"/>
        <v>187808</v>
      </c>
      <c r="G133" s="47">
        <f t="shared" si="24"/>
        <v>93.903999999999996</v>
      </c>
      <c r="H133" s="47">
        <f t="shared" si="35"/>
        <v>187808</v>
      </c>
      <c r="I133" s="47">
        <f t="shared" si="25"/>
        <v>93.903999999999996</v>
      </c>
      <c r="J133" s="47">
        <f>J134</f>
        <v>0</v>
      </c>
      <c r="K133" s="47">
        <v>0</v>
      </c>
    </row>
    <row r="134" spans="1:11" ht="21.6" customHeight="1" outlineLevel="6" x14ac:dyDescent="0.25">
      <c r="A134" s="37"/>
      <c r="B134" s="15" t="s">
        <v>39</v>
      </c>
      <c r="C134" s="87">
        <f t="shared" si="26"/>
        <v>200000</v>
      </c>
      <c r="D134" s="49">
        <v>200000</v>
      </c>
      <c r="E134" s="49">
        <v>0</v>
      </c>
      <c r="F134" s="89">
        <f t="shared" si="28"/>
        <v>187808</v>
      </c>
      <c r="G134" s="49">
        <f t="shared" si="24"/>
        <v>93.903999999999996</v>
      </c>
      <c r="H134" s="49">
        <v>187808</v>
      </c>
      <c r="I134" s="49">
        <f t="shared" si="25"/>
        <v>93.903999999999996</v>
      </c>
      <c r="J134" s="49">
        <v>0</v>
      </c>
      <c r="K134" s="49">
        <v>0</v>
      </c>
    </row>
    <row r="135" spans="1:11" ht="25.5" outlineLevel="7" x14ac:dyDescent="0.25">
      <c r="A135" s="37"/>
      <c r="B135" s="14" t="s">
        <v>40</v>
      </c>
      <c r="C135" s="88">
        <f t="shared" si="26"/>
        <v>1005936.36</v>
      </c>
      <c r="D135" s="47">
        <f>D136+D137</f>
        <v>1005936.36</v>
      </c>
      <c r="E135" s="47">
        <f>E136+E137</f>
        <v>0</v>
      </c>
      <c r="F135" s="47">
        <f>F136+F137</f>
        <v>825416.05</v>
      </c>
      <c r="G135" s="47">
        <f t="shared" si="24"/>
        <v>82.054499948684636</v>
      </c>
      <c r="H135" s="47">
        <f>H136+H137</f>
        <v>825416.05</v>
      </c>
      <c r="I135" s="47">
        <f t="shared" si="25"/>
        <v>82.054499948684636</v>
      </c>
      <c r="J135" s="47">
        <f>J136</f>
        <v>0</v>
      </c>
      <c r="K135" s="47">
        <v>0</v>
      </c>
    </row>
    <row r="136" spans="1:11" ht="25.5" outlineLevel="6" x14ac:dyDescent="0.25">
      <c r="A136" s="37"/>
      <c r="B136" s="15" t="s">
        <v>96</v>
      </c>
      <c r="C136" s="87">
        <f t="shared" si="26"/>
        <v>605936.36</v>
      </c>
      <c r="D136" s="49">
        <v>605936.36</v>
      </c>
      <c r="E136" s="49">
        <v>0</v>
      </c>
      <c r="F136" s="89">
        <f t="shared" si="28"/>
        <v>517494.63</v>
      </c>
      <c r="G136" s="49">
        <f t="shared" si="24"/>
        <v>85.404122307497772</v>
      </c>
      <c r="H136" s="49">
        <v>517494.63</v>
      </c>
      <c r="I136" s="49">
        <f t="shared" si="25"/>
        <v>85.404122307497772</v>
      </c>
      <c r="J136" s="49">
        <v>0</v>
      </c>
      <c r="K136" s="49">
        <v>0</v>
      </c>
    </row>
    <row r="137" spans="1:11" ht="25.5" outlineLevel="6" x14ac:dyDescent="0.25">
      <c r="A137" s="37"/>
      <c r="B137" s="98" t="s">
        <v>159</v>
      </c>
      <c r="C137" s="87">
        <f t="shared" si="26"/>
        <v>400000</v>
      </c>
      <c r="D137" s="49">
        <v>400000</v>
      </c>
      <c r="E137" s="49">
        <v>0</v>
      </c>
      <c r="F137" s="89">
        <f t="shared" si="28"/>
        <v>307921.42</v>
      </c>
      <c r="G137" s="49">
        <f t="shared" si="24"/>
        <v>76.980355000000003</v>
      </c>
      <c r="H137" s="49">
        <v>307921.42</v>
      </c>
      <c r="I137" s="49">
        <f t="shared" si="25"/>
        <v>76.980355000000003</v>
      </c>
      <c r="J137" s="49">
        <v>0</v>
      </c>
      <c r="K137" s="49">
        <v>0</v>
      </c>
    </row>
    <row r="138" spans="1:11" ht="26.25" customHeight="1" outlineLevel="7" x14ac:dyDescent="0.25">
      <c r="A138" s="37"/>
      <c r="B138" s="14" t="s">
        <v>41</v>
      </c>
      <c r="C138" s="88">
        <f t="shared" si="26"/>
        <v>169702.02</v>
      </c>
      <c r="D138" s="47">
        <f>D139</f>
        <v>1697.02</v>
      </c>
      <c r="E138" s="47">
        <f t="shared" ref="E138:F138" si="36">E139</f>
        <v>168005</v>
      </c>
      <c r="F138" s="47">
        <f t="shared" si="36"/>
        <v>169702.02</v>
      </c>
      <c r="G138" s="47">
        <f t="shared" si="24"/>
        <v>100</v>
      </c>
      <c r="H138" s="47">
        <f>H139</f>
        <v>1697.02</v>
      </c>
      <c r="I138" s="47">
        <f t="shared" si="25"/>
        <v>100</v>
      </c>
      <c r="J138" s="47">
        <f>J139</f>
        <v>168005</v>
      </c>
      <c r="K138" s="47">
        <f>J138/E138*100</f>
        <v>100</v>
      </c>
    </row>
    <row r="139" spans="1:11" ht="42.75" customHeight="1" outlineLevel="7" x14ac:dyDescent="0.25">
      <c r="A139" s="37"/>
      <c r="B139" s="15" t="s">
        <v>128</v>
      </c>
      <c r="C139" s="87">
        <f t="shared" si="26"/>
        <v>169702.02</v>
      </c>
      <c r="D139" s="49">
        <v>1697.02</v>
      </c>
      <c r="E139" s="49">
        <v>168005</v>
      </c>
      <c r="F139" s="89">
        <f t="shared" si="28"/>
        <v>169702.02</v>
      </c>
      <c r="G139" s="49">
        <f t="shared" si="24"/>
        <v>100</v>
      </c>
      <c r="H139" s="49">
        <v>1697.02</v>
      </c>
      <c r="I139" s="47">
        <f t="shared" si="25"/>
        <v>100</v>
      </c>
      <c r="J139" s="49">
        <v>168005</v>
      </c>
      <c r="K139" s="49">
        <f>J139/E139*100</f>
        <v>100</v>
      </c>
    </row>
    <row r="140" spans="1:11" ht="25.5" customHeight="1" outlineLevel="6" x14ac:dyDescent="0.25">
      <c r="A140" s="37"/>
      <c r="B140" s="14" t="s">
        <v>42</v>
      </c>
      <c r="C140" s="88">
        <f t="shared" si="26"/>
        <v>18149252</v>
      </c>
      <c r="D140" s="47">
        <f>D141+D142</f>
        <v>18149252</v>
      </c>
      <c r="E140" s="47">
        <f t="shared" ref="E140:F140" si="37">E141+E142</f>
        <v>0</v>
      </c>
      <c r="F140" s="47">
        <f t="shared" si="37"/>
        <v>12956950.58</v>
      </c>
      <c r="G140" s="47">
        <f t="shared" ref="G140:G189" si="38">F140/C140*100</f>
        <v>71.391099644216737</v>
      </c>
      <c r="H140" s="47">
        <f>H141+H142</f>
        <v>12956950.58</v>
      </c>
      <c r="I140" s="47">
        <f t="shared" ref="I140:I189" si="39">H140/D140*100</f>
        <v>71.391099644216737</v>
      </c>
      <c r="J140" s="47">
        <f>J141+J142</f>
        <v>0</v>
      </c>
      <c r="K140" s="47">
        <v>0</v>
      </c>
    </row>
    <row r="141" spans="1:11" ht="25.5" customHeight="1" outlineLevel="7" x14ac:dyDescent="0.25">
      <c r="A141" s="37"/>
      <c r="B141" s="15" t="s">
        <v>43</v>
      </c>
      <c r="C141" s="87">
        <f t="shared" si="26"/>
        <v>96000</v>
      </c>
      <c r="D141" s="49">
        <v>96000</v>
      </c>
      <c r="E141" s="49">
        <v>0</v>
      </c>
      <c r="F141" s="89">
        <f t="shared" si="28"/>
        <v>72302.63</v>
      </c>
      <c r="G141" s="49">
        <f t="shared" si="38"/>
        <v>75.315239583333337</v>
      </c>
      <c r="H141" s="49">
        <v>72302.63</v>
      </c>
      <c r="I141" s="49">
        <f t="shared" si="39"/>
        <v>75.315239583333337</v>
      </c>
      <c r="J141" s="49">
        <v>0</v>
      </c>
      <c r="K141" s="49">
        <v>0</v>
      </c>
    </row>
    <row r="142" spans="1:11" ht="26.25" customHeight="1" outlineLevel="6" x14ac:dyDescent="0.25">
      <c r="A142" s="37"/>
      <c r="B142" s="15" t="s">
        <v>44</v>
      </c>
      <c r="C142" s="87">
        <f t="shared" si="26"/>
        <v>18053252</v>
      </c>
      <c r="D142" s="49">
        <v>18053252</v>
      </c>
      <c r="E142" s="49">
        <v>0</v>
      </c>
      <c r="F142" s="89">
        <f t="shared" ref="F142:F176" si="40">H142+J142</f>
        <v>12884647.949999999</v>
      </c>
      <c r="G142" s="49">
        <f t="shared" si="38"/>
        <v>71.370232631771827</v>
      </c>
      <c r="H142" s="49">
        <v>12884647.949999999</v>
      </c>
      <c r="I142" s="49">
        <f t="shared" si="39"/>
        <v>71.370232631771827</v>
      </c>
      <c r="J142" s="49">
        <v>0</v>
      </c>
      <c r="K142" s="49">
        <v>0</v>
      </c>
    </row>
    <row r="143" spans="1:11" ht="27" customHeight="1" outlineLevel="6" x14ac:dyDescent="0.25">
      <c r="A143" s="37"/>
      <c r="B143" s="14" t="s">
        <v>45</v>
      </c>
      <c r="C143" s="77">
        <f t="shared" si="26"/>
        <v>8790833.5099999998</v>
      </c>
      <c r="D143" s="47">
        <f>D144+D145</f>
        <v>8790833.5099999998</v>
      </c>
      <c r="E143" s="47">
        <f t="shared" ref="E143:J143" si="41">E144+E145</f>
        <v>0</v>
      </c>
      <c r="F143" s="47">
        <f t="shared" si="40"/>
        <v>7211369.8300000001</v>
      </c>
      <c r="G143" s="47">
        <f t="shared" si="38"/>
        <v>82.032833653335786</v>
      </c>
      <c r="H143" s="47">
        <f>H144+H145</f>
        <v>7211369.8300000001</v>
      </c>
      <c r="I143" s="47">
        <f t="shared" si="39"/>
        <v>82.032833653335786</v>
      </c>
      <c r="J143" s="47">
        <f t="shared" si="41"/>
        <v>0</v>
      </c>
      <c r="K143" s="47">
        <v>0</v>
      </c>
    </row>
    <row r="144" spans="1:11" ht="24.75" customHeight="1" outlineLevel="7" x14ac:dyDescent="0.25">
      <c r="A144" s="37"/>
      <c r="B144" s="15" t="s">
        <v>85</v>
      </c>
      <c r="C144" s="78">
        <f t="shared" si="26"/>
        <v>6500</v>
      </c>
      <c r="D144" s="49">
        <v>6500</v>
      </c>
      <c r="E144" s="49">
        <v>0</v>
      </c>
      <c r="F144" s="49">
        <f t="shared" si="40"/>
        <v>0</v>
      </c>
      <c r="G144" s="49">
        <f t="shared" si="38"/>
        <v>0</v>
      </c>
      <c r="H144" s="49">
        <v>0</v>
      </c>
      <c r="I144" s="49">
        <f t="shared" si="39"/>
        <v>0</v>
      </c>
      <c r="J144" s="49">
        <v>0</v>
      </c>
      <c r="K144" s="49">
        <v>0</v>
      </c>
    </row>
    <row r="145" spans="1:11" ht="25.5" outlineLevel="7" x14ac:dyDescent="0.25">
      <c r="A145" s="37"/>
      <c r="B145" s="20" t="s">
        <v>86</v>
      </c>
      <c r="C145" s="79">
        <f t="shared" si="26"/>
        <v>8784333.5099999998</v>
      </c>
      <c r="D145" s="63">
        <v>8784333.5099999998</v>
      </c>
      <c r="E145" s="49">
        <v>0</v>
      </c>
      <c r="F145" s="49">
        <f t="shared" si="40"/>
        <v>7211369.8300000001</v>
      </c>
      <c r="G145" s="49">
        <f t="shared" si="38"/>
        <v>82.093534151346219</v>
      </c>
      <c r="H145" s="49">
        <v>7211369.8300000001</v>
      </c>
      <c r="I145" s="49">
        <f t="shared" si="39"/>
        <v>82.093534151346219</v>
      </c>
      <c r="J145" s="49">
        <v>0</v>
      </c>
      <c r="K145" s="49">
        <v>0</v>
      </c>
    </row>
    <row r="146" spans="1:11" ht="31.9" customHeight="1" outlineLevel="7" x14ac:dyDescent="0.25">
      <c r="A146" s="37"/>
      <c r="B146" s="22" t="s">
        <v>97</v>
      </c>
      <c r="C146" s="80">
        <f t="shared" si="26"/>
        <v>6060606.0599999996</v>
      </c>
      <c r="D146" s="47">
        <f>D148+D147</f>
        <v>60606.06</v>
      </c>
      <c r="E146" s="47">
        <f>E148+E147</f>
        <v>6000000</v>
      </c>
      <c r="F146" s="47">
        <f>F148+F147</f>
        <v>1307322.54</v>
      </c>
      <c r="G146" s="47">
        <f t="shared" si="38"/>
        <v>21.570821912157083</v>
      </c>
      <c r="H146" s="47">
        <f>H148+H147+H149</f>
        <v>13756.42</v>
      </c>
      <c r="I146" s="49">
        <f t="shared" si="39"/>
        <v>22.698093226980934</v>
      </c>
      <c r="J146" s="47">
        <f>J148+J147+J149</f>
        <v>1361886.12</v>
      </c>
      <c r="K146" s="47">
        <f t="shared" ref="K146:K189" si="42">J146/E146*100</f>
        <v>22.698102000000002</v>
      </c>
    </row>
    <row r="147" spans="1:11" ht="28.5" customHeight="1" outlineLevel="7" x14ac:dyDescent="0.25">
      <c r="A147" s="37"/>
      <c r="B147" s="34" t="s">
        <v>129</v>
      </c>
      <c r="C147" s="79">
        <f t="shared" si="26"/>
        <v>3030303.03</v>
      </c>
      <c r="D147" s="63">
        <v>30303.03</v>
      </c>
      <c r="E147" s="49">
        <v>3000000</v>
      </c>
      <c r="F147" s="49">
        <f t="shared" si="40"/>
        <v>0</v>
      </c>
      <c r="G147" s="49">
        <f t="shared" si="38"/>
        <v>0</v>
      </c>
      <c r="H147" s="49">
        <v>0</v>
      </c>
      <c r="I147" s="49">
        <v>0</v>
      </c>
      <c r="J147" s="49">
        <v>0</v>
      </c>
      <c r="K147" s="49">
        <f t="shared" si="42"/>
        <v>0</v>
      </c>
    </row>
    <row r="148" spans="1:11" ht="27" customHeight="1" outlineLevel="7" x14ac:dyDescent="0.25">
      <c r="A148" s="37"/>
      <c r="B148" s="23" t="s">
        <v>130</v>
      </c>
      <c r="C148" s="79">
        <f t="shared" si="26"/>
        <v>3030303.03</v>
      </c>
      <c r="D148" s="49">
        <v>30303.03</v>
      </c>
      <c r="E148" s="49">
        <v>3000000</v>
      </c>
      <c r="F148" s="49">
        <f t="shared" si="40"/>
        <v>1307322.54</v>
      </c>
      <c r="G148" s="49">
        <f t="shared" si="38"/>
        <v>43.141643824314166</v>
      </c>
      <c r="H148" s="49">
        <v>13073.22</v>
      </c>
      <c r="I148" s="49">
        <f>H148/D148*100</f>
        <v>43.141626431416263</v>
      </c>
      <c r="J148" s="49">
        <v>1294249.32</v>
      </c>
      <c r="K148" s="49">
        <f t="shared" si="42"/>
        <v>43.141643999999999</v>
      </c>
    </row>
    <row r="149" spans="1:11" ht="30" customHeight="1" outlineLevel="7" x14ac:dyDescent="0.25">
      <c r="A149" s="37"/>
      <c r="B149" s="24" t="s">
        <v>176</v>
      </c>
      <c r="C149" s="81">
        <f t="shared" si="26"/>
        <v>10397749.49</v>
      </c>
      <c r="D149" s="64">
        <v>103977.49</v>
      </c>
      <c r="E149" s="64">
        <v>10293772</v>
      </c>
      <c r="F149" s="64">
        <f t="shared" si="40"/>
        <v>68320</v>
      </c>
      <c r="G149" s="64">
        <f t="shared" si="38"/>
        <v>0.65706526268695475</v>
      </c>
      <c r="H149" s="64">
        <v>683.2</v>
      </c>
      <c r="I149" s="64">
        <f t="shared" si="39"/>
        <v>0.65706529365153932</v>
      </c>
      <c r="J149" s="64">
        <v>67636.800000000003</v>
      </c>
      <c r="K149" s="49">
        <f t="shared" si="42"/>
        <v>0.65706526237418128</v>
      </c>
    </row>
    <row r="150" spans="1:11" ht="28.5" customHeight="1" outlineLevel="7" x14ac:dyDescent="0.25">
      <c r="A150" s="37"/>
      <c r="B150" s="35" t="s">
        <v>177</v>
      </c>
      <c r="C150" s="80">
        <f>D150+E150</f>
        <v>143000</v>
      </c>
      <c r="D150" s="58">
        <f>D151</f>
        <v>143000</v>
      </c>
      <c r="E150" s="58">
        <f t="shared" ref="E150:F150" si="43">E151</f>
        <v>0</v>
      </c>
      <c r="F150" s="58">
        <f t="shared" si="43"/>
        <v>142925.78</v>
      </c>
      <c r="G150" s="64">
        <f t="shared" si="38"/>
        <v>99.948097902097899</v>
      </c>
      <c r="H150" s="58">
        <f>H151</f>
        <v>142925.78</v>
      </c>
      <c r="I150" s="64">
        <f t="shared" si="39"/>
        <v>99.948097902097899</v>
      </c>
      <c r="J150" s="58">
        <f>J151</f>
        <v>0</v>
      </c>
      <c r="K150" s="64">
        <v>0</v>
      </c>
    </row>
    <row r="151" spans="1:11" ht="29.25" customHeight="1" outlineLevel="7" x14ac:dyDescent="0.25">
      <c r="A151" s="37"/>
      <c r="B151" s="34" t="s">
        <v>131</v>
      </c>
      <c r="C151" s="79">
        <f>D151+E151</f>
        <v>143000</v>
      </c>
      <c r="D151" s="69">
        <v>143000</v>
      </c>
      <c r="E151" s="69">
        <v>0</v>
      </c>
      <c r="F151" s="69">
        <f>H151+J151</f>
        <v>142925.78</v>
      </c>
      <c r="G151" s="115">
        <f t="shared" si="38"/>
        <v>99.948097902097899</v>
      </c>
      <c r="H151" s="69">
        <v>142925.78</v>
      </c>
      <c r="I151" s="115">
        <f t="shared" si="39"/>
        <v>99.948097902097899</v>
      </c>
      <c r="J151" s="69">
        <v>0</v>
      </c>
      <c r="K151" s="115">
        <v>0</v>
      </c>
    </row>
    <row r="152" spans="1:11" ht="29.25" customHeight="1" outlineLevel="7" x14ac:dyDescent="0.25">
      <c r="A152" s="37"/>
      <c r="B152" s="99" t="s">
        <v>160</v>
      </c>
      <c r="C152" s="116">
        <f>C153+C154</f>
        <v>925300</v>
      </c>
      <c r="D152" s="107">
        <f>D153+D154</f>
        <v>925300</v>
      </c>
      <c r="E152" s="107">
        <f>E153+E154</f>
        <v>0</v>
      </c>
      <c r="F152" s="107">
        <f>F153+F154</f>
        <v>118150</v>
      </c>
      <c r="G152" s="107">
        <f t="shared" si="38"/>
        <v>12.76883173024965</v>
      </c>
      <c r="H152" s="107">
        <f>H153+H154</f>
        <v>118150</v>
      </c>
      <c r="I152" s="68">
        <f t="shared" si="39"/>
        <v>12.76883173024965</v>
      </c>
      <c r="J152" s="107">
        <f>J153+J154</f>
        <v>0</v>
      </c>
      <c r="K152" s="68">
        <v>0</v>
      </c>
    </row>
    <row r="153" spans="1:11" ht="29.25" customHeight="1" outlineLevel="7" x14ac:dyDescent="0.25">
      <c r="A153" s="37"/>
      <c r="B153" s="98" t="s">
        <v>161</v>
      </c>
      <c r="C153" s="81">
        <f>D153+E153</f>
        <v>90600</v>
      </c>
      <c r="D153" s="69">
        <v>90600</v>
      </c>
      <c r="E153" s="69">
        <v>0</v>
      </c>
      <c r="F153" s="69">
        <f>H153+J153</f>
        <v>90150</v>
      </c>
      <c r="G153" s="58">
        <f t="shared" si="38"/>
        <v>99.503311258278146</v>
      </c>
      <c r="H153" s="69">
        <v>90150</v>
      </c>
      <c r="I153" s="64">
        <f t="shared" si="39"/>
        <v>99.503311258278146</v>
      </c>
      <c r="J153" s="69">
        <v>0</v>
      </c>
      <c r="K153" s="64">
        <v>0</v>
      </c>
    </row>
    <row r="154" spans="1:11" ht="29.25" customHeight="1" outlineLevel="7" x14ac:dyDescent="0.25">
      <c r="A154" s="37"/>
      <c r="B154" s="98" t="s">
        <v>162</v>
      </c>
      <c r="C154" s="81">
        <f>D154+E154</f>
        <v>834700</v>
      </c>
      <c r="D154" s="69">
        <v>834700</v>
      </c>
      <c r="E154" s="69">
        <v>0</v>
      </c>
      <c r="F154" s="69">
        <f>H154+J154</f>
        <v>28000</v>
      </c>
      <c r="G154" s="58">
        <f t="shared" si="38"/>
        <v>3.3544986222594941</v>
      </c>
      <c r="H154" s="69">
        <v>28000</v>
      </c>
      <c r="I154" s="64">
        <f t="shared" si="39"/>
        <v>3.3544986222594941</v>
      </c>
      <c r="J154" s="69">
        <v>0</v>
      </c>
      <c r="K154" s="64">
        <v>0</v>
      </c>
    </row>
    <row r="155" spans="1:11" ht="27.75" customHeight="1" outlineLevel="7" x14ac:dyDescent="0.25">
      <c r="A155" s="37"/>
      <c r="B155" s="35" t="s">
        <v>71</v>
      </c>
      <c r="C155" s="80">
        <f>D155+E155</f>
        <v>9996610.9499999993</v>
      </c>
      <c r="D155" s="58">
        <f>D156</f>
        <v>2019.11</v>
      </c>
      <c r="E155" s="58">
        <f t="shared" ref="E155:F155" si="44">E156</f>
        <v>9994591.8399999999</v>
      </c>
      <c r="F155" s="58">
        <f t="shared" si="44"/>
        <v>9996610.9499999993</v>
      </c>
      <c r="G155" s="58">
        <f t="shared" si="38"/>
        <v>100</v>
      </c>
      <c r="H155" s="58">
        <f>H156</f>
        <v>2019.11</v>
      </c>
      <c r="I155" s="82">
        <f t="shared" si="39"/>
        <v>100</v>
      </c>
      <c r="J155" s="58">
        <f>J156</f>
        <v>9994591.8399999999</v>
      </c>
      <c r="K155" s="64">
        <f>J155/E155*100</f>
        <v>100</v>
      </c>
    </row>
    <row r="156" spans="1:11" ht="54.75" customHeight="1" outlineLevel="7" x14ac:dyDescent="0.25">
      <c r="A156" s="37"/>
      <c r="B156" s="34" t="s">
        <v>132</v>
      </c>
      <c r="C156" s="81">
        <f t="shared" si="26"/>
        <v>9996610.9499999993</v>
      </c>
      <c r="D156" s="83">
        <v>2019.11</v>
      </c>
      <c r="E156" s="83">
        <v>9994591.8399999999</v>
      </c>
      <c r="F156" s="68">
        <f t="shared" si="40"/>
        <v>9996610.9499999993</v>
      </c>
      <c r="G156" s="93">
        <f t="shared" si="38"/>
        <v>100</v>
      </c>
      <c r="H156" s="83">
        <v>2019.11</v>
      </c>
      <c r="I156" s="94">
        <f t="shared" si="39"/>
        <v>100</v>
      </c>
      <c r="J156" s="83">
        <v>9994591.8399999999</v>
      </c>
      <c r="K156" s="64">
        <f>J156/E156*100</f>
        <v>100</v>
      </c>
    </row>
    <row r="157" spans="1:11" s="91" customFormat="1" ht="27.75" customHeight="1" outlineLevel="7" x14ac:dyDescent="0.25">
      <c r="A157" s="90">
        <v>13</v>
      </c>
      <c r="B157" s="135" t="s">
        <v>46</v>
      </c>
      <c r="C157" s="131">
        <f t="shared" ref="C157:C189" si="45">D157+E157</f>
        <v>2758865.35</v>
      </c>
      <c r="D157" s="126">
        <f>D158</f>
        <v>2758865.35</v>
      </c>
      <c r="E157" s="126">
        <f t="shared" ref="E157:J158" si="46">E158</f>
        <v>0</v>
      </c>
      <c r="F157" s="126">
        <f t="shared" si="40"/>
        <v>1690850.8599999999</v>
      </c>
      <c r="G157" s="126">
        <f t="shared" si="38"/>
        <v>61.287908088736543</v>
      </c>
      <c r="H157" s="126">
        <f t="shared" si="46"/>
        <v>1690850.8599999999</v>
      </c>
      <c r="I157" s="126">
        <f t="shared" si="39"/>
        <v>61.287908088736543</v>
      </c>
      <c r="J157" s="126">
        <f t="shared" si="46"/>
        <v>0</v>
      </c>
      <c r="K157" s="126">
        <v>0</v>
      </c>
    </row>
    <row r="158" spans="1:11" ht="24" customHeight="1" outlineLevel="7" x14ac:dyDescent="0.25">
      <c r="A158" s="37"/>
      <c r="B158" s="16" t="s">
        <v>47</v>
      </c>
      <c r="C158" s="95">
        <f t="shared" si="45"/>
        <v>2758865.35</v>
      </c>
      <c r="D158" s="96">
        <f>D159+D160+D161</f>
        <v>2758865.35</v>
      </c>
      <c r="E158" s="96">
        <f t="shared" si="46"/>
        <v>0</v>
      </c>
      <c r="F158" s="96">
        <f t="shared" si="46"/>
        <v>1357739.94</v>
      </c>
      <c r="G158" s="96">
        <f t="shared" si="38"/>
        <v>49.213708091987883</v>
      </c>
      <c r="H158" s="96">
        <f>H159+H160+H161</f>
        <v>1690850.8599999999</v>
      </c>
      <c r="I158" s="96">
        <f t="shared" si="39"/>
        <v>61.287908088736543</v>
      </c>
      <c r="J158" s="96">
        <f t="shared" ref="J158" si="47">J159</f>
        <v>0</v>
      </c>
      <c r="K158" s="47">
        <v>0</v>
      </c>
    </row>
    <row r="159" spans="1:11" ht="21" customHeight="1" outlineLevel="7" x14ac:dyDescent="0.25">
      <c r="A159" s="38"/>
      <c r="B159" s="20" t="s">
        <v>48</v>
      </c>
      <c r="C159" s="79">
        <f t="shared" si="45"/>
        <v>2000000</v>
      </c>
      <c r="D159" s="49">
        <v>2000000</v>
      </c>
      <c r="E159" s="49">
        <v>0</v>
      </c>
      <c r="F159" s="49">
        <f t="shared" si="40"/>
        <v>1357739.94</v>
      </c>
      <c r="G159" s="49">
        <f t="shared" si="38"/>
        <v>67.886996999999994</v>
      </c>
      <c r="H159" s="49">
        <v>1357739.94</v>
      </c>
      <c r="I159" s="49">
        <f t="shared" si="39"/>
        <v>67.886996999999994</v>
      </c>
      <c r="J159" s="49">
        <v>0</v>
      </c>
      <c r="K159" s="49">
        <v>0</v>
      </c>
    </row>
    <row r="160" spans="1:11" ht="26.25" customHeight="1" outlineLevel="7" x14ac:dyDescent="0.25">
      <c r="A160" s="37"/>
      <c r="B160" s="20" t="s">
        <v>189</v>
      </c>
      <c r="C160" s="79">
        <f t="shared" si="45"/>
        <v>357112.79</v>
      </c>
      <c r="D160" s="49">
        <v>357112.79</v>
      </c>
      <c r="E160" s="49">
        <v>0</v>
      </c>
      <c r="F160" s="49">
        <f>H160+J160</f>
        <v>212136.92</v>
      </c>
      <c r="G160" s="49">
        <f t="shared" si="38"/>
        <v>59.403338648274129</v>
      </c>
      <c r="H160" s="49">
        <v>212136.92</v>
      </c>
      <c r="I160" s="49">
        <f t="shared" si="39"/>
        <v>59.403338648274129</v>
      </c>
      <c r="J160" s="49">
        <v>0</v>
      </c>
      <c r="K160" s="49">
        <v>0</v>
      </c>
    </row>
    <row r="161" spans="1:11" ht="26.25" customHeight="1" outlineLevel="7" x14ac:dyDescent="0.25">
      <c r="A161" s="37"/>
      <c r="B161" s="20" t="s">
        <v>190</v>
      </c>
      <c r="C161" s="79">
        <f t="shared" si="45"/>
        <v>401752.56</v>
      </c>
      <c r="D161" s="49">
        <v>401752.56</v>
      </c>
      <c r="E161" s="49">
        <v>0</v>
      </c>
      <c r="F161" s="49">
        <f>H161+J161</f>
        <v>120974</v>
      </c>
      <c r="G161" s="49">
        <f t="shared" si="38"/>
        <v>30.111569170834905</v>
      </c>
      <c r="H161" s="49">
        <v>120974</v>
      </c>
      <c r="I161" s="49">
        <f t="shared" si="39"/>
        <v>30.111569170834905</v>
      </c>
      <c r="J161" s="49">
        <v>0</v>
      </c>
      <c r="K161" s="49">
        <v>0</v>
      </c>
    </row>
    <row r="162" spans="1:11" s="91" customFormat="1" ht="28.5" customHeight="1" outlineLevel="7" x14ac:dyDescent="0.25">
      <c r="A162" s="90">
        <v>14</v>
      </c>
      <c r="B162" s="121" t="s">
        <v>139</v>
      </c>
      <c r="C162" s="131">
        <f t="shared" si="45"/>
        <v>5730330</v>
      </c>
      <c r="D162" s="123">
        <f>D163+D167</f>
        <v>2460270</v>
      </c>
      <c r="E162" s="123">
        <f>E163+E167</f>
        <v>3270060</v>
      </c>
      <c r="F162" s="123">
        <f>F163+F167</f>
        <v>3568486.33</v>
      </c>
      <c r="G162" s="123">
        <f t="shared" si="38"/>
        <v>62.273661900798039</v>
      </c>
      <c r="H162" s="123">
        <f>H163+H167</f>
        <v>2182253.73</v>
      </c>
      <c r="I162" s="123">
        <f t="shared" si="39"/>
        <v>88.699765879354715</v>
      </c>
      <c r="J162" s="123">
        <f>J163+J167</f>
        <v>1386232.6</v>
      </c>
      <c r="K162" s="123">
        <f t="shared" si="42"/>
        <v>42.391656422206324</v>
      </c>
    </row>
    <row r="163" spans="1:11" ht="27.75" customHeight="1" outlineLevel="7" x14ac:dyDescent="0.25">
      <c r="A163" s="37"/>
      <c r="B163" s="14" t="s">
        <v>49</v>
      </c>
      <c r="C163" s="84">
        <f t="shared" si="45"/>
        <v>4521221.38</v>
      </c>
      <c r="D163" s="47">
        <f>D164+D165+D166</f>
        <v>1251161.3800000001</v>
      </c>
      <c r="E163" s="47">
        <f>E164+E165+E166</f>
        <v>3270060</v>
      </c>
      <c r="F163" s="47">
        <f>F164+F165+F166</f>
        <v>2359378.58</v>
      </c>
      <c r="G163" s="47">
        <f t="shared" si="38"/>
        <v>52.184540010292537</v>
      </c>
      <c r="H163" s="47">
        <f>H164+H165+H166</f>
        <v>973145.98</v>
      </c>
      <c r="I163" s="47">
        <f t="shared" si="39"/>
        <v>77.779413236044732</v>
      </c>
      <c r="J163" s="47">
        <f>J164+J165+J166</f>
        <v>1386232.6</v>
      </c>
      <c r="K163" s="47">
        <f t="shared" si="42"/>
        <v>42.391656422206324</v>
      </c>
    </row>
    <row r="164" spans="1:11" ht="33.75" customHeight="1" outlineLevel="7" x14ac:dyDescent="0.25">
      <c r="A164" s="37"/>
      <c r="B164" s="15" t="s">
        <v>164</v>
      </c>
      <c r="C164" s="79">
        <f t="shared" si="45"/>
        <v>1099427.6100000001</v>
      </c>
      <c r="D164" s="49">
        <v>1099427.6100000001</v>
      </c>
      <c r="E164" s="49">
        <v>0</v>
      </c>
      <c r="F164" s="49">
        <f t="shared" si="40"/>
        <v>973145.98</v>
      </c>
      <c r="G164" s="49">
        <f t="shared" si="38"/>
        <v>88.51387496080801</v>
      </c>
      <c r="H164" s="49">
        <v>973145.98</v>
      </c>
      <c r="I164" s="49">
        <f t="shared" si="39"/>
        <v>88.51387496080801</v>
      </c>
      <c r="J164" s="49">
        <v>0</v>
      </c>
      <c r="K164" s="49">
        <v>0</v>
      </c>
    </row>
    <row r="165" spans="1:11" ht="25.5" outlineLevel="7" x14ac:dyDescent="0.25">
      <c r="A165" s="37"/>
      <c r="B165" s="98" t="s">
        <v>163</v>
      </c>
      <c r="C165" s="79">
        <f t="shared" si="45"/>
        <v>151733.76999999999</v>
      </c>
      <c r="D165" s="49">
        <v>151733.76999999999</v>
      </c>
      <c r="E165" s="49">
        <v>0</v>
      </c>
      <c r="F165" s="49">
        <f t="shared" si="40"/>
        <v>0</v>
      </c>
      <c r="G165" s="49">
        <f t="shared" si="38"/>
        <v>0</v>
      </c>
      <c r="H165" s="49">
        <v>0</v>
      </c>
      <c r="I165" s="49">
        <f t="shared" si="39"/>
        <v>0</v>
      </c>
      <c r="J165" s="49">
        <v>0</v>
      </c>
      <c r="K165" s="49">
        <v>0</v>
      </c>
    </row>
    <row r="166" spans="1:11" ht="59.25" customHeight="1" outlineLevel="7" x14ac:dyDescent="0.25">
      <c r="A166" s="37"/>
      <c r="B166" s="15" t="s">
        <v>133</v>
      </c>
      <c r="C166" s="79">
        <f t="shared" si="45"/>
        <v>3270060</v>
      </c>
      <c r="D166" s="49">
        <v>0</v>
      </c>
      <c r="E166" s="49">
        <v>3270060</v>
      </c>
      <c r="F166" s="49">
        <f t="shared" si="40"/>
        <v>1386232.6</v>
      </c>
      <c r="G166" s="49">
        <f t="shared" si="38"/>
        <v>42.391656422206324</v>
      </c>
      <c r="H166" s="49">
        <v>0</v>
      </c>
      <c r="I166" s="49">
        <v>0</v>
      </c>
      <c r="J166" s="49">
        <v>1386232.6</v>
      </c>
      <c r="K166" s="49">
        <f t="shared" si="42"/>
        <v>42.391656422206324</v>
      </c>
    </row>
    <row r="167" spans="1:11" ht="25.5" outlineLevel="1" x14ac:dyDescent="0.25">
      <c r="A167" s="37"/>
      <c r="B167" s="14" t="s">
        <v>50</v>
      </c>
      <c r="C167" s="84">
        <f t="shared" si="45"/>
        <v>1209108.6200000001</v>
      </c>
      <c r="D167" s="47">
        <f>D168</f>
        <v>1209108.6200000001</v>
      </c>
      <c r="E167" s="47">
        <f t="shared" ref="E167" si="48">E168</f>
        <v>0</v>
      </c>
      <c r="F167" s="47">
        <f t="shared" si="40"/>
        <v>1209107.75</v>
      </c>
      <c r="G167" s="47">
        <f t="shared" si="38"/>
        <v>99.999928046166758</v>
      </c>
      <c r="H167" s="47">
        <f>H168</f>
        <v>1209107.75</v>
      </c>
      <c r="I167" s="47">
        <f t="shared" si="39"/>
        <v>99.999928046166758</v>
      </c>
      <c r="J167" s="47">
        <f>J168</f>
        <v>0</v>
      </c>
      <c r="K167" s="47">
        <v>0</v>
      </c>
    </row>
    <row r="168" spans="1:11" ht="15.75" customHeight="1" outlineLevel="2" x14ac:dyDescent="0.25">
      <c r="A168" s="37"/>
      <c r="B168" s="15" t="s">
        <v>51</v>
      </c>
      <c r="C168" s="79">
        <f t="shared" si="45"/>
        <v>1209108.6200000001</v>
      </c>
      <c r="D168" s="49">
        <v>1209108.6200000001</v>
      </c>
      <c r="E168" s="49">
        <v>0</v>
      </c>
      <c r="F168" s="49">
        <f t="shared" si="40"/>
        <v>1209107.75</v>
      </c>
      <c r="G168" s="49">
        <f t="shared" si="38"/>
        <v>99.999928046166758</v>
      </c>
      <c r="H168" s="49">
        <v>1209107.75</v>
      </c>
      <c r="I168" s="49">
        <f t="shared" si="39"/>
        <v>99.999928046166758</v>
      </c>
      <c r="J168" s="49">
        <v>0</v>
      </c>
      <c r="K168" s="49">
        <v>0</v>
      </c>
    </row>
    <row r="169" spans="1:11" s="91" customFormat="1" ht="35.450000000000003" customHeight="1" outlineLevel="3" x14ac:dyDescent="0.25">
      <c r="A169" s="90">
        <v>15</v>
      </c>
      <c r="B169" s="121" t="s">
        <v>140</v>
      </c>
      <c r="C169" s="131">
        <f t="shared" si="45"/>
        <v>412667.6</v>
      </c>
      <c r="D169" s="123">
        <f>D170</f>
        <v>4126.68</v>
      </c>
      <c r="E169" s="123">
        <f t="shared" ref="E169:J169" si="49">E170</f>
        <v>408540.92</v>
      </c>
      <c r="F169" s="123">
        <f t="shared" si="40"/>
        <v>412667.6</v>
      </c>
      <c r="G169" s="123">
        <f t="shared" si="38"/>
        <v>100</v>
      </c>
      <c r="H169" s="123">
        <f t="shared" si="49"/>
        <v>4126.68</v>
      </c>
      <c r="I169" s="123">
        <f t="shared" si="39"/>
        <v>100</v>
      </c>
      <c r="J169" s="123">
        <f t="shared" si="49"/>
        <v>408540.92</v>
      </c>
      <c r="K169" s="123">
        <f t="shared" si="42"/>
        <v>100</v>
      </c>
    </row>
    <row r="170" spans="1:11" ht="32.25" customHeight="1" outlineLevel="4" x14ac:dyDescent="0.25">
      <c r="A170" s="37"/>
      <c r="B170" s="14" t="s">
        <v>134</v>
      </c>
      <c r="C170" s="84">
        <f t="shared" si="45"/>
        <v>412667.6</v>
      </c>
      <c r="D170" s="47">
        <f>D171</f>
        <v>4126.68</v>
      </c>
      <c r="E170" s="47">
        <f t="shared" ref="E170" si="50">E171</f>
        <v>408540.92</v>
      </c>
      <c r="F170" s="47">
        <f t="shared" si="40"/>
        <v>412667.6</v>
      </c>
      <c r="G170" s="47">
        <f t="shared" si="38"/>
        <v>100</v>
      </c>
      <c r="H170" s="47">
        <f t="shared" ref="H170:J170" si="51">H171</f>
        <v>4126.68</v>
      </c>
      <c r="I170" s="47">
        <f t="shared" si="39"/>
        <v>100</v>
      </c>
      <c r="J170" s="47">
        <f t="shared" si="51"/>
        <v>408540.92</v>
      </c>
      <c r="K170" s="47">
        <f t="shared" si="42"/>
        <v>100</v>
      </c>
    </row>
    <row r="171" spans="1:11" ht="29.25" customHeight="1" outlineLevel="5" x14ac:dyDescent="0.25">
      <c r="A171" s="38"/>
      <c r="B171" s="15" t="s">
        <v>135</v>
      </c>
      <c r="C171" s="79">
        <f t="shared" si="45"/>
        <v>412667.6</v>
      </c>
      <c r="D171" s="49">
        <v>4126.68</v>
      </c>
      <c r="E171" s="49">
        <v>408540.92</v>
      </c>
      <c r="F171" s="49">
        <f t="shared" si="40"/>
        <v>412667.6</v>
      </c>
      <c r="G171" s="49">
        <f t="shared" si="38"/>
        <v>100</v>
      </c>
      <c r="H171" s="49">
        <v>4126.68</v>
      </c>
      <c r="I171" s="49">
        <f t="shared" si="39"/>
        <v>100</v>
      </c>
      <c r="J171" s="49">
        <v>408540.92</v>
      </c>
      <c r="K171" s="49">
        <f t="shared" si="42"/>
        <v>100</v>
      </c>
    </row>
    <row r="172" spans="1:11" s="91" customFormat="1" ht="36" customHeight="1" outlineLevel="6" x14ac:dyDescent="0.25">
      <c r="A172" s="90">
        <v>16</v>
      </c>
      <c r="B172" s="121" t="s">
        <v>100</v>
      </c>
      <c r="C172" s="131">
        <f t="shared" si="45"/>
        <v>2051899.4</v>
      </c>
      <c r="D172" s="123">
        <f>D173+D181+D179+D177</f>
        <v>2051899.4</v>
      </c>
      <c r="E172" s="123">
        <f t="shared" ref="E172" si="52">E173+E181</f>
        <v>0</v>
      </c>
      <c r="F172" s="123">
        <f>F173+F181+F177+F179</f>
        <v>1172181.82</v>
      </c>
      <c r="G172" s="123">
        <f t="shared" si="38"/>
        <v>57.126671024905029</v>
      </c>
      <c r="H172" s="123">
        <f>H173+H181+H177+H179</f>
        <v>1172181.82</v>
      </c>
      <c r="I172" s="123">
        <f t="shared" si="39"/>
        <v>57.126671024905029</v>
      </c>
      <c r="J172" s="123">
        <f>J173+J181</f>
        <v>0</v>
      </c>
      <c r="K172" s="123">
        <v>0</v>
      </c>
    </row>
    <row r="173" spans="1:11" ht="27" customHeight="1" outlineLevel="3" x14ac:dyDescent="0.25">
      <c r="A173" s="37"/>
      <c r="B173" s="25" t="s">
        <v>73</v>
      </c>
      <c r="C173" s="84">
        <f t="shared" si="45"/>
        <v>575000</v>
      </c>
      <c r="D173" s="47">
        <f>D174+D176+D175</f>
        <v>575000</v>
      </c>
      <c r="E173" s="47">
        <f t="shared" ref="E173" si="53">E174+E176</f>
        <v>0</v>
      </c>
      <c r="F173" s="47">
        <f>F174+F176+F175</f>
        <v>289723.09000000003</v>
      </c>
      <c r="G173" s="47">
        <f t="shared" si="38"/>
        <v>50.386624347826093</v>
      </c>
      <c r="H173" s="47">
        <f>H174+H176+H175</f>
        <v>289723.09000000003</v>
      </c>
      <c r="I173" s="47">
        <f t="shared" si="39"/>
        <v>50.386624347826093</v>
      </c>
      <c r="J173" s="47">
        <f>J174+J176</f>
        <v>0</v>
      </c>
      <c r="K173" s="47">
        <v>0</v>
      </c>
    </row>
    <row r="174" spans="1:11" ht="55.5" customHeight="1" outlineLevel="3" x14ac:dyDescent="0.25">
      <c r="A174" s="37"/>
      <c r="B174" s="34" t="s">
        <v>72</v>
      </c>
      <c r="C174" s="81">
        <f t="shared" si="45"/>
        <v>495000</v>
      </c>
      <c r="D174" s="64">
        <v>495000</v>
      </c>
      <c r="E174" s="64">
        <v>0</v>
      </c>
      <c r="F174" s="64">
        <f t="shared" si="40"/>
        <v>225133.6</v>
      </c>
      <c r="G174" s="64">
        <f t="shared" si="38"/>
        <v>45.481535353535357</v>
      </c>
      <c r="H174" s="64">
        <v>225133.6</v>
      </c>
      <c r="I174" s="64">
        <f t="shared" si="39"/>
        <v>45.481535353535357</v>
      </c>
      <c r="J174" s="64">
        <v>0</v>
      </c>
      <c r="K174" s="64">
        <v>0</v>
      </c>
    </row>
    <row r="175" spans="1:11" ht="29.25" customHeight="1" outlineLevel="3" x14ac:dyDescent="0.25">
      <c r="A175" s="37"/>
      <c r="B175" s="103" t="s">
        <v>165</v>
      </c>
      <c r="C175" s="81">
        <f t="shared" si="45"/>
        <v>20000</v>
      </c>
      <c r="D175" s="69">
        <v>20000</v>
      </c>
      <c r="E175" s="69">
        <v>0</v>
      </c>
      <c r="F175" s="69">
        <f t="shared" si="40"/>
        <v>19720</v>
      </c>
      <c r="G175" s="69">
        <f t="shared" si="38"/>
        <v>98.6</v>
      </c>
      <c r="H175" s="69">
        <v>19720</v>
      </c>
      <c r="I175" s="69">
        <f t="shared" si="39"/>
        <v>98.6</v>
      </c>
      <c r="J175" s="69">
        <v>0</v>
      </c>
      <c r="K175" s="69">
        <v>0</v>
      </c>
    </row>
    <row r="176" spans="1:11" ht="26.25" customHeight="1" outlineLevel="3" x14ac:dyDescent="0.25">
      <c r="A176" s="37"/>
      <c r="B176" s="108" t="s">
        <v>98</v>
      </c>
      <c r="C176" s="81">
        <f t="shared" si="45"/>
        <v>60000</v>
      </c>
      <c r="D176" s="83">
        <v>60000</v>
      </c>
      <c r="E176" s="83">
        <v>0</v>
      </c>
      <c r="F176" s="68">
        <f t="shared" si="40"/>
        <v>44869.49</v>
      </c>
      <c r="G176" s="68">
        <f t="shared" si="38"/>
        <v>74.782483333333332</v>
      </c>
      <c r="H176" s="83">
        <v>44869.49</v>
      </c>
      <c r="I176" s="69">
        <f t="shared" si="39"/>
        <v>74.782483333333332</v>
      </c>
      <c r="J176" s="83">
        <v>0</v>
      </c>
      <c r="K176" s="68">
        <v>0</v>
      </c>
    </row>
    <row r="177" spans="1:11" ht="26.25" customHeight="1" outlineLevel="3" x14ac:dyDescent="0.25">
      <c r="A177" s="37"/>
      <c r="B177" s="147" t="s">
        <v>191</v>
      </c>
      <c r="C177" s="84">
        <f>C178</f>
        <v>15000</v>
      </c>
      <c r="D177" s="58">
        <f>D178</f>
        <v>15000</v>
      </c>
      <c r="E177" s="58">
        <f>E178</f>
        <v>0</v>
      </c>
      <c r="F177" s="58">
        <f>H177+J177</f>
        <v>0</v>
      </c>
      <c r="G177" s="58">
        <f t="shared" si="38"/>
        <v>0</v>
      </c>
      <c r="H177" s="58">
        <f>H178</f>
        <v>0</v>
      </c>
      <c r="I177" s="69">
        <f t="shared" si="39"/>
        <v>0</v>
      </c>
      <c r="J177" s="58">
        <f>J178</f>
        <v>0</v>
      </c>
      <c r="K177" s="68">
        <v>0</v>
      </c>
    </row>
    <row r="178" spans="1:11" ht="26.25" customHeight="1" outlineLevel="3" x14ac:dyDescent="0.25">
      <c r="A178" s="37"/>
      <c r="B178" s="150" t="s">
        <v>192</v>
      </c>
      <c r="C178" s="79">
        <f>D178+E178</f>
        <v>15000</v>
      </c>
      <c r="D178" s="69">
        <v>15000</v>
      </c>
      <c r="E178" s="69">
        <v>0</v>
      </c>
      <c r="F178" s="58">
        <f>H178+J178</f>
        <v>0</v>
      </c>
      <c r="G178" s="58">
        <f t="shared" si="38"/>
        <v>0</v>
      </c>
      <c r="H178" s="69">
        <v>0</v>
      </c>
      <c r="I178" s="69">
        <f t="shared" si="39"/>
        <v>0</v>
      </c>
      <c r="J178" s="83">
        <v>0</v>
      </c>
      <c r="K178" s="68">
        <v>0</v>
      </c>
    </row>
    <row r="179" spans="1:11" ht="26.25" customHeight="1" outlineLevel="3" x14ac:dyDescent="0.25">
      <c r="A179" s="37"/>
      <c r="B179" s="109" t="s">
        <v>166</v>
      </c>
      <c r="C179" s="148">
        <f t="shared" si="45"/>
        <v>492270</v>
      </c>
      <c r="D179" s="107">
        <f>D180</f>
        <v>492270</v>
      </c>
      <c r="E179" s="107">
        <f>E180</f>
        <v>0</v>
      </c>
      <c r="F179" s="107">
        <f>F180</f>
        <v>492235.81</v>
      </c>
      <c r="G179" s="149">
        <f t="shared" si="38"/>
        <v>99.99305462449469</v>
      </c>
      <c r="H179" s="107">
        <f>H180</f>
        <v>492235.81</v>
      </c>
      <c r="I179" s="69">
        <f t="shared" si="39"/>
        <v>99.99305462449469</v>
      </c>
      <c r="J179" s="58">
        <f>J180</f>
        <v>0</v>
      </c>
      <c r="K179" s="106">
        <v>0</v>
      </c>
    </row>
    <row r="180" spans="1:11" ht="24.75" customHeight="1" outlineLevel="3" x14ac:dyDescent="0.25">
      <c r="A180" s="37"/>
      <c r="B180" s="103" t="s">
        <v>167</v>
      </c>
      <c r="C180" s="79">
        <f t="shared" si="45"/>
        <v>492270</v>
      </c>
      <c r="D180" s="69">
        <v>492270</v>
      </c>
      <c r="E180" s="69">
        <v>0</v>
      </c>
      <c r="F180" s="69">
        <f>H180+J180</f>
        <v>492235.81</v>
      </c>
      <c r="G180" s="69">
        <f t="shared" si="38"/>
        <v>99.99305462449469</v>
      </c>
      <c r="H180" s="69">
        <v>492235.81</v>
      </c>
      <c r="I180" s="69">
        <f t="shared" si="39"/>
        <v>99.99305462449469</v>
      </c>
      <c r="J180" s="69">
        <v>0</v>
      </c>
      <c r="K180" s="106">
        <v>0</v>
      </c>
    </row>
    <row r="181" spans="1:11" ht="27.75" customHeight="1" outlineLevel="3" x14ac:dyDescent="0.25">
      <c r="A181" s="37"/>
      <c r="B181" s="35" t="s">
        <v>74</v>
      </c>
      <c r="C181" s="95">
        <f>D181+E181</f>
        <v>969629.4</v>
      </c>
      <c r="D181" s="107">
        <f>D182</f>
        <v>969629.4</v>
      </c>
      <c r="E181" s="107">
        <f t="shared" ref="E181:F181" si="54">E182</f>
        <v>0</v>
      </c>
      <c r="F181" s="107">
        <f t="shared" si="54"/>
        <v>390222.92</v>
      </c>
      <c r="G181" s="68">
        <f t="shared" si="38"/>
        <v>40.244542915055995</v>
      </c>
      <c r="H181" s="107">
        <f>H182</f>
        <v>390222.92</v>
      </c>
      <c r="I181" s="68">
        <f t="shared" si="39"/>
        <v>40.244542915055995</v>
      </c>
      <c r="J181" s="107">
        <f>J182</f>
        <v>0</v>
      </c>
      <c r="K181" s="49">
        <v>0</v>
      </c>
    </row>
    <row r="182" spans="1:11" ht="18.75" customHeight="1" outlineLevel="3" x14ac:dyDescent="0.25">
      <c r="A182" s="37"/>
      <c r="B182" s="108" t="s">
        <v>136</v>
      </c>
      <c r="C182" s="81">
        <f t="shared" ref="C182" si="55">D182+E182</f>
        <v>969629.4</v>
      </c>
      <c r="D182" s="74">
        <v>969629.4</v>
      </c>
      <c r="E182" s="74">
        <v>0</v>
      </c>
      <c r="F182" s="74">
        <f t="shared" ref="F182" si="56">H182+J182</f>
        <v>390222.92</v>
      </c>
      <c r="G182" s="64">
        <f t="shared" si="38"/>
        <v>40.244542915055995</v>
      </c>
      <c r="H182" s="74">
        <v>390222.92</v>
      </c>
      <c r="I182" s="64">
        <f t="shared" si="39"/>
        <v>40.244542915055995</v>
      </c>
      <c r="J182" s="74">
        <v>0</v>
      </c>
      <c r="K182" s="105">
        <v>0</v>
      </c>
    </row>
    <row r="183" spans="1:11" ht="41.25" customHeight="1" outlineLevel="3" x14ac:dyDescent="0.25">
      <c r="A183" s="36">
        <v>17</v>
      </c>
      <c r="B183" s="136" t="s">
        <v>168</v>
      </c>
      <c r="C183" s="131">
        <f t="shared" ref="C183:F184" si="57">C184</f>
        <v>158190</v>
      </c>
      <c r="D183" s="126">
        <f t="shared" si="57"/>
        <v>158190</v>
      </c>
      <c r="E183" s="126">
        <f t="shared" si="57"/>
        <v>0</v>
      </c>
      <c r="F183" s="126">
        <f t="shared" si="57"/>
        <v>158190</v>
      </c>
      <c r="G183" s="137">
        <f t="shared" si="38"/>
        <v>100</v>
      </c>
      <c r="H183" s="126">
        <f>H184</f>
        <v>158190</v>
      </c>
      <c r="I183" s="137">
        <f t="shared" si="39"/>
        <v>100</v>
      </c>
      <c r="J183" s="126">
        <f>J184</f>
        <v>0</v>
      </c>
      <c r="K183" s="138">
        <v>0</v>
      </c>
    </row>
    <row r="184" spans="1:11" ht="37.5" customHeight="1" outlineLevel="3" x14ac:dyDescent="0.25">
      <c r="A184" s="37"/>
      <c r="B184" s="109" t="s">
        <v>169</v>
      </c>
      <c r="C184" s="84">
        <f t="shared" si="57"/>
        <v>158190</v>
      </c>
      <c r="D184" s="58">
        <f t="shared" si="57"/>
        <v>158190</v>
      </c>
      <c r="E184" s="58">
        <f t="shared" si="57"/>
        <v>0</v>
      </c>
      <c r="F184" s="58">
        <f t="shared" si="57"/>
        <v>158190</v>
      </c>
      <c r="G184" s="64">
        <f t="shared" si="38"/>
        <v>100</v>
      </c>
      <c r="H184" s="58">
        <f>H185</f>
        <v>158190</v>
      </c>
      <c r="I184" s="64">
        <f t="shared" si="39"/>
        <v>100</v>
      </c>
      <c r="J184" s="58">
        <f>J185</f>
        <v>0</v>
      </c>
      <c r="K184" s="105">
        <v>0</v>
      </c>
    </row>
    <row r="185" spans="1:11" ht="27.75" customHeight="1" outlineLevel="3" x14ac:dyDescent="0.25">
      <c r="A185" s="37"/>
      <c r="B185" s="111" t="s">
        <v>170</v>
      </c>
      <c r="C185" s="81">
        <f>D185+E185</f>
        <v>158190</v>
      </c>
      <c r="D185" s="74">
        <v>158190</v>
      </c>
      <c r="E185" s="74">
        <v>0</v>
      </c>
      <c r="F185" s="74">
        <f>H185+J185</f>
        <v>158190</v>
      </c>
      <c r="G185" s="64">
        <f t="shared" si="38"/>
        <v>100</v>
      </c>
      <c r="H185" s="74">
        <v>158190</v>
      </c>
      <c r="I185" s="64">
        <f t="shared" si="39"/>
        <v>100</v>
      </c>
      <c r="J185" s="74">
        <v>0</v>
      </c>
      <c r="K185" s="105">
        <v>0</v>
      </c>
    </row>
    <row r="186" spans="1:11" ht="27.75" customHeight="1" outlineLevel="3" x14ac:dyDescent="0.25">
      <c r="A186" s="151">
        <v>18</v>
      </c>
      <c r="B186" s="124" t="s">
        <v>171</v>
      </c>
      <c r="C186" s="131">
        <f t="shared" ref="C186:F187" si="58">C187</f>
        <v>150000</v>
      </c>
      <c r="D186" s="126">
        <f t="shared" si="58"/>
        <v>150000</v>
      </c>
      <c r="E186" s="126">
        <f t="shared" si="58"/>
        <v>0</v>
      </c>
      <c r="F186" s="126">
        <f t="shared" si="58"/>
        <v>150000</v>
      </c>
      <c r="G186" s="137">
        <f t="shared" si="38"/>
        <v>100</v>
      </c>
      <c r="H186" s="126">
        <f>H187</f>
        <v>150000</v>
      </c>
      <c r="I186" s="137">
        <f t="shared" si="39"/>
        <v>100</v>
      </c>
      <c r="J186" s="126">
        <f>J187</f>
        <v>0</v>
      </c>
      <c r="K186" s="138">
        <v>0</v>
      </c>
    </row>
    <row r="187" spans="1:11" ht="27.75" customHeight="1" outlineLevel="3" x14ac:dyDescent="0.25">
      <c r="A187" s="152"/>
      <c r="B187" s="99" t="s">
        <v>172</v>
      </c>
      <c r="C187" s="80">
        <f t="shared" si="58"/>
        <v>150000</v>
      </c>
      <c r="D187" s="93">
        <f t="shared" si="58"/>
        <v>150000</v>
      </c>
      <c r="E187" s="93">
        <f t="shared" si="58"/>
        <v>0</v>
      </c>
      <c r="F187" s="93">
        <f t="shared" si="58"/>
        <v>150000</v>
      </c>
      <c r="G187" s="64">
        <f t="shared" si="38"/>
        <v>100</v>
      </c>
      <c r="H187" s="93">
        <f>H188</f>
        <v>150000</v>
      </c>
      <c r="I187" s="64">
        <f t="shared" si="39"/>
        <v>100</v>
      </c>
      <c r="J187" s="93">
        <f>J188</f>
        <v>0</v>
      </c>
      <c r="K187" s="93">
        <v>0</v>
      </c>
    </row>
    <row r="188" spans="1:11" ht="27.75" customHeight="1" outlineLevel="3" x14ac:dyDescent="0.25">
      <c r="A188" s="153"/>
      <c r="B188" s="103" t="s">
        <v>173</v>
      </c>
      <c r="C188" s="79">
        <f>D188+E188</f>
        <v>150000</v>
      </c>
      <c r="D188" s="69">
        <v>150000</v>
      </c>
      <c r="E188" s="69">
        <v>0</v>
      </c>
      <c r="F188" s="69">
        <f>H188+J188</f>
        <v>150000</v>
      </c>
      <c r="G188" s="69">
        <f t="shared" si="38"/>
        <v>100</v>
      </c>
      <c r="H188" s="69">
        <v>150000</v>
      </c>
      <c r="I188" s="69">
        <f t="shared" si="39"/>
        <v>100</v>
      </c>
      <c r="J188" s="69">
        <v>0</v>
      </c>
      <c r="K188" s="113">
        <v>0</v>
      </c>
    </row>
    <row r="189" spans="1:11" ht="30.75" customHeight="1" outlineLevel="5" x14ac:dyDescent="0.25">
      <c r="A189" s="38"/>
      <c r="B189" s="112" t="s">
        <v>1</v>
      </c>
      <c r="C189" s="110">
        <f t="shared" si="45"/>
        <v>942433190.41000009</v>
      </c>
      <c r="D189" s="26">
        <f>D21+D60+D75+D80+D83+D90+D93+D132+D157+D162+D169+D172+D13+D16+D55+D127+D183+D186</f>
        <v>270198156.18000007</v>
      </c>
      <c r="E189" s="26">
        <f>E21+E60+E75+E80+E83+E90+E93+E132+E157+E162+E169+E172+E13+E16+E55+E127+E183+E186</f>
        <v>672235034.23000002</v>
      </c>
      <c r="F189" s="26">
        <f>F21+F60+F75+F80+F83+F90+F93+F132+F157+F162+F169+F172+F13+F16+F55+F127+F183+F186</f>
        <v>562679806.76000023</v>
      </c>
      <c r="G189" s="26">
        <f t="shared" si="38"/>
        <v>59.705007472753543</v>
      </c>
      <c r="H189" s="26">
        <f>H21+H60+H75+H80+H83+H90+H93+H132+H157+H162+H169+H172+H13+H127+H16+H55+H183+H186</f>
        <v>188626803.56000003</v>
      </c>
      <c r="I189" s="12">
        <f t="shared" si="39"/>
        <v>69.810544315609988</v>
      </c>
      <c r="J189" s="26">
        <f>J21+J60+J75+J80+J83+J90+J93+J132+J157+J162+J169+J172+J13+J16+J55+J127+J183+J186</f>
        <v>374053003.19999999</v>
      </c>
      <c r="K189" s="12">
        <f t="shared" si="42"/>
        <v>55.643187896098354</v>
      </c>
    </row>
    <row r="190" spans="1:11" x14ac:dyDescent="0.25">
      <c r="B190" s="10"/>
      <c r="C190" s="11"/>
      <c r="D190" s="28"/>
      <c r="E190" s="28"/>
      <c r="F190" s="11"/>
      <c r="G190" s="11"/>
      <c r="H190" s="11"/>
      <c r="I190" s="11"/>
      <c r="J190" s="11"/>
      <c r="K190" s="11"/>
    </row>
    <row r="191" spans="1:11" x14ac:dyDescent="0.25">
      <c r="D191" s="27"/>
      <c r="E191" s="27"/>
      <c r="H191" s="1" t="s">
        <v>2</v>
      </c>
    </row>
  </sheetData>
  <autoFilter ref="B12:K191"/>
  <mergeCells count="12">
    <mergeCell ref="A186:A188"/>
    <mergeCell ref="B7:K7"/>
    <mergeCell ref="F9:K9"/>
    <mergeCell ref="C9:E9"/>
    <mergeCell ref="H3:K3"/>
    <mergeCell ref="H4:K4"/>
    <mergeCell ref="F10:F11"/>
    <mergeCell ref="G10:G11"/>
    <mergeCell ref="H10:K10"/>
    <mergeCell ref="C10:C11"/>
    <mergeCell ref="B10:B11"/>
    <mergeCell ref="D10:E10"/>
  </mergeCells>
  <pageMargins left="0.19685039370078741" right="0.19685039370078741" top="0.19685039370078741" bottom="0.19685039370078741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2024-10-23T04:10:40Z</cp:lastPrinted>
  <dcterms:created xsi:type="dcterms:W3CDTF">2020-11-30T03:43:02Z</dcterms:created>
  <dcterms:modified xsi:type="dcterms:W3CDTF">2024-10-23T04:15:02Z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