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"/>
    </mc:Choice>
  </mc:AlternateContent>
  <bookViews>
    <workbookView xWindow="0" yWindow="0" windowWidth="28800" windowHeight="1183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6'!$A$1:$O$232</definedName>
  </definedNames>
  <calcPr calcId="152511" iterateDelta="1E-4"/>
</workbook>
</file>

<file path=xl/calcChain.xml><?xml version="1.0" encoding="utf-8"?>
<calcChain xmlns="http://schemas.openxmlformats.org/spreadsheetml/2006/main">
  <c r="J15" i="7" l="1"/>
  <c r="O156" i="7"/>
  <c r="J21" i="7" l="1"/>
  <c r="J22" i="7"/>
  <c r="J151" i="7"/>
  <c r="O155" i="7"/>
  <c r="E159" i="7"/>
  <c r="F159" i="7"/>
  <c r="G159" i="7"/>
  <c r="H159" i="7"/>
  <c r="I159" i="7"/>
  <c r="K159" i="7"/>
  <c r="L159" i="7"/>
  <c r="M159" i="7"/>
  <c r="N159" i="7"/>
  <c r="J116" i="7" l="1"/>
  <c r="J130" i="7"/>
  <c r="I31" i="7" l="1"/>
  <c r="I32" i="7"/>
  <c r="I21" i="7"/>
  <c r="I22" i="7"/>
  <c r="J104" i="7" l="1"/>
  <c r="O112" i="7"/>
  <c r="J109" i="7"/>
  <c r="O179" i="7"/>
  <c r="J178" i="7"/>
  <c r="O181" i="7"/>
  <c r="J176" i="7"/>
  <c r="J175" i="7"/>
  <c r="J159" i="7" s="1"/>
  <c r="O182" i="7"/>
  <c r="O180" i="7"/>
  <c r="N178" i="7"/>
  <c r="M178" i="7"/>
  <c r="L178" i="7"/>
  <c r="K178" i="7"/>
  <c r="I178" i="7"/>
  <c r="H178" i="7"/>
  <c r="G178" i="7"/>
  <c r="F178" i="7"/>
  <c r="E178" i="7"/>
  <c r="O178" i="7" l="1"/>
  <c r="L21" i="7"/>
  <c r="M21" i="7"/>
  <c r="N21" i="7"/>
  <c r="J117" i="7" l="1"/>
  <c r="J115" i="7"/>
  <c r="O137" i="7"/>
  <c r="O136" i="7"/>
  <c r="O135" i="7"/>
  <c r="N134" i="7"/>
  <c r="M134" i="7"/>
  <c r="L134" i="7"/>
  <c r="K134" i="7"/>
  <c r="J134" i="7"/>
  <c r="I134" i="7"/>
  <c r="H134" i="7"/>
  <c r="G134" i="7"/>
  <c r="F134" i="7"/>
  <c r="E134" i="7"/>
  <c r="O133" i="7"/>
  <c r="O132" i="7"/>
  <c r="O131" i="7"/>
  <c r="N130" i="7"/>
  <c r="M130" i="7"/>
  <c r="L130" i="7"/>
  <c r="K130" i="7"/>
  <c r="I130" i="7"/>
  <c r="H130" i="7"/>
  <c r="G130" i="7"/>
  <c r="F130" i="7"/>
  <c r="E130" i="7"/>
  <c r="O129" i="7"/>
  <c r="O128" i="7" s="1"/>
  <c r="N128" i="7"/>
  <c r="M128" i="7"/>
  <c r="L128" i="7"/>
  <c r="K128" i="7"/>
  <c r="J128" i="7"/>
  <c r="I128" i="7"/>
  <c r="H128" i="7"/>
  <c r="G128" i="7"/>
  <c r="F128" i="7"/>
  <c r="E128" i="7"/>
  <c r="O134" i="7" l="1"/>
  <c r="O130" i="7"/>
  <c r="I194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7" i="7"/>
  <c r="G117" i="7"/>
  <c r="E117" i="7"/>
  <c r="O152" i="7"/>
  <c r="O153" i="7"/>
  <c r="O154" i="7"/>
  <c r="F151" i="7"/>
  <c r="G151" i="7"/>
  <c r="H151" i="7"/>
  <c r="I151" i="7"/>
  <c r="K151" i="7"/>
  <c r="L151" i="7"/>
  <c r="M151" i="7"/>
  <c r="N151" i="7"/>
  <c r="E151" i="7"/>
  <c r="O150" i="7"/>
  <c r="O149" i="7"/>
  <c r="O148" i="7"/>
  <c r="O147" i="7"/>
  <c r="N146" i="7"/>
  <c r="M146" i="7"/>
  <c r="L146" i="7"/>
  <c r="K146" i="7"/>
  <c r="J146" i="7"/>
  <c r="I146" i="7"/>
  <c r="H146" i="7"/>
  <c r="G146" i="7"/>
  <c r="F146" i="7"/>
  <c r="E146" i="7"/>
  <c r="K116" i="7"/>
  <c r="L116" i="7"/>
  <c r="M116" i="7"/>
  <c r="N116" i="7"/>
  <c r="I116" i="7"/>
  <c r="K117" i="7"/>
  <c r="L117" i="7"/>
  <c r="M117" i="7"/>
  <c r="N117" i="7"/>
  <c r="I117" i="7"/>
  <c r="H117" i="7"/>
  <c r="H116" i="7"/>
  <c r="O151" i="7" l="1"/>
  <c r="O146" i="7"/>
  <c r="F126" i="7"/>
  <c r="G126" i="7"/>
  <c r="H126" i="7"/>
  <c r="I126" i="7"/>
  <c r="J126" i="7"/>
  <c r="K126" i="7"/>
  <c r="L126" i="7"/>
  <c r="M126" i="7"/>
  <c r="N126" i="7"/>
  <c r="E126" i="7"/>
  <c r="O127" i="7"/>
  <c r="O126" i="7" s="1"/>
  <c r="K21" i="7" l="1"/>
  <c r="J50" i="7"/>
  <c r="K50" i="7"/>
  <c r="I67" i="7"/>
  <c r="I68" i="7"/>
  <c r="H118" i="7"/>
  <c r="I118" i="7"/>
  <c r="J118" i="7"/>
  <c r="K118" i="7"/>
  <c r="L118" i="7"/>
  <c r="M118" i="7"/>
  <c r="N118" i="7"/>
  <c r="O145" i="7"/>
  <c r="O144" i="7"/>
  <c r="O143" i="7"/>
  <c r="N142" i="7"/>
  <c r="M142" i="7"/>
  <c r="L142" i="7"/>
  <c r="K142" i="7"/>
  <c r="J142" i="7"/>
  <c r="I142" i="7"/>
  <c r="H142" i="7"/>
  <c r="G142" i="7"/>
  <c r="F142" i="7"/>
  <c r="E142" i="7"/>
  <c r="K31" i="7"/>
  <c r="L31" i="7"/>
  <c r="M31" i="7"/>
  <c r="N31" i="7"/>
  <c r="I50" i="7"/>
  <c r="I161" i="7"/>
  <c r="I160" i="7"/>
  <c r="I158" i="7" s="1"/>
  <c r="O142" i="7" l="1"/>
  <c r="O173" i="7" l="1"/>
  <c r="O172" i="7"/>
  <c r="O171" i="7"/>
  <c r="N170" i="7"/>
  <c r="M170" i="7"/>
  <c r="L170" i="7"/>
  <c r="K170" i="7"/>
  <c r="J170" i="7"/>
  <c r="I170" i="7"/>
  <c r="H170" i="7"/>
  <c r="G170" i="7"/>
  <c r="F170" i="7"/>
  <c r="E170" i="7"/>
  <c r="O170" i="7" l="1"/>
  <c r="I195" i="7"/>
  <c r="J195" i="7"/>
  <c r="K195" i="7"/>
  <c r="L195" i="7"/>
  <c r="M195" i="7"/>
  <c r="F161" i="7" l="1"/>
  <c r="G161" i="7"/>
  <c r="J161" i="7"/>
  <c r="K161" i="7"/>
  <c r="L161" i="7"/>
  <c r="M161" i="7"/>
  <c r="N161" i="7"/>
  <c r="E161" i="7"/>
  <c r="F160" i="7"/>
  <c r="F158" i="7" s="1"/>
  <c r="G160" i="7"/>
  <c r="G158" i="7" s="1"/>
  <c r="H160" i="7"/>
  <c r="J160" i="7"/>
  <c r="J158" i="7" s="1"/>
  <c r="K160" i="7"/>
  <c r="L160" i="7"/>
  <c r="L158" i="7" s="1"/>
  <c r="M160" i="7"/>
  <c r="M158" i="7" s="1"/>
  <c r="N160" i="7"/>
  <c r="N158" i="7" s="1"/>
  <c r="E160" i="7"/>
  <c r="O45" i="7"/>
  <c r="E158" i="7" l="1"/>
  <c r="K158" i="7"/>
  <c r="O198" i="7"/>
  <c r="O197" i="7"/>
  <c r="N195" i="7"/>
  <c r="H195" i="7"/>
  <c r="G195" i="7"/>
  <c r="F195" i="7"/>
  <c r="O196" i="7" s="1"/>
  <c r="E195" i="7"/>
  <c r="O195" i="7" l="1"/>
  <c r="H194" i="7"/>
  <c r="H161" i="7" s="1"/>
  <c r="H158" i="7" s="1"/>
  <c r="H51" i="7" l="1"/>
  <c r="O141" i="7" l="1"/>
  <c r="O140" i="7"/>
  <c r="O139" i="7"/>
  <c r="N138" i="7"/>
  <c r="M138" i="7"/>
  <c r="L138" i="7"/>
  <c r="K138" i="7"/>
  <c r="J138" i="7"/>
  <c r="I138" i="7"/>
  <c r="H138" i="7"/>
  <c r="G138" i="7"/>
  <c r="F138" i="7"/>
  <c r="E138" i="7"/>
  <c r="O125" i="7"/>
  <c r="O124" i="7"/>
  <c r="O123" i="7"/>
  <c r="N122" i="7"/>
  <c r="N114" i="7" s="1"/>
  <c r="M122" i="7"/>
  <c r="M114" i="7" s="1"/>
  <c r="L122" i="7"/>
  <c r="L114" i="7" s="1"/>
  <c r="K122" i="7"/>
  <c r="K114" i="7" s="1"/>
  <c r="J122" i="7"/>
  <c r="J114" i="7" s="1"/>
  <c r="I122" i="7"/>
  <c r="H122" i="7"/>
  <c r="G122" i="7"/>
  <c r="F122" i="7"/>
  <c r="E122" i="7"/>
  <c r="O138" i="7" l="1"/>
  <c r="O122" i="7"/>
  <c r="O194" i="7"/>
  <c r="O193" i="7"/>
  <c r="O192" i="7"/>
  <c r="N191" i="7"/>
  <c r="M191" i="7"/>
  <c r="L191" i="7"/>
  <c r="K191" i="7"/>
  <c r="J191" i="7"/>
  <c r="I191" i="7"/>
  <c r="H191" i="7"/>
  <c r="G191" i="7"/>
  <c r="F191" i="7"/>
  <c r="E191" i="7"/>
  <c r="O191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O35" i="7"/>
  <c r="O36" i="7"/>
  <c r="H21" i="7"/>
  <c r="H22" i="7"/>
  <c r="O26" i="7"/>
  <c r="O25" i="7"/>
  <c r="O105" i="7" l="1"/>
  <c r="O190" i="7"/>
  <c r="O186" i="7"/>
  <c r="O185" i="7"/>
  <c r="O184" i="7"/>
  <c r="O177" i="7"/>
  <c r="O176" i="7"/>
  <c r="O175" i="7"/>
  <c r="O169" i="7"/>
  <c r="O168" i="7"/>
  <c r="O167" i="7"/>
  <c r="O165" i="7"/>
  <c r="O164" i="7"/>
  <c r="O163" i="7"/>
  <c r="O120" i="7"/>
  <c r="O121" i="7"/>
  <c r="O119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20" i="7"/>
  <c r="F216" i="7" s="1"/>
  <c r="G220" i="7"/>
  <c r="G216" i="7" s="1"/>
  <c r="H220" i="7"/>
  <c r="H216" i="7" s="1"/>
  <c r="I220" i="7"/>
  <c r="I216" i="7" s="1"/>
  <c r="J220" i="7"/>
  <c r="K220" i="7"/>
  <c r="K216" i="7" s="1"/>
  <c r="L220" i="7"/>
  <c r="L216" i="7" s="1"/>
  <c r="M220" i="7"/>
  <c r="M216" i="7" s="1"/>
  <c r="N220" i="7"/>
  <c r="N216" i="7" s="1"/>
  <c r="E220" i="7"/>
  <c r="E216" i="7" s="1"/>
  <c r="F219" i="7"/>
  <c r="F215" i="7" s="1"/>
  <c r="G219" i="7"/>
  <c r="H219" i="7"/>
  <c r="H215" i="7" s="1"/>
  <c r="I219" i="7"/>
  <c r="I215" i="7" s="1"/>
  <c r="J219" i="7"/>
  <c r="J215" i="7" s="1"/>
  <c r="K219" i="7"/>
  <c r="K215" i="7" s="1"/>
  <c r="L219" i="7"/>
  <c r="L215" i="7" s="1"/>
  <c r="M219" i="7"/>
  <c r="M215" i="7" s="1"/>
  <c r="N219" i="7"/>
  <c r="N215" i="7" s="1"/>
  <c r="E219" i="7"/>
  <c r="J216" i="7"/>
  <c r="H50" i="7"/>
  <c r="O201" i="7"/>
  <c r="O202" i="7"/>
  <c r="F199" i="7"/>
  <c r="O200" i="7" s="1"/>
  <c r="G199" i="7"/>
  <c r="H199" i="7"/>
  <c r="I199" i="7"/>
  <c r="J199" i="7"/>
  <c r="K199" i="7"/>
  <c r="L199" i="7"/>
  <c r="M199" i="7"/>
  <c r="N199" i="7"/>
  <c r="E199" i="7"/>
  <c r="O189" i="7"/>
  <c r="O188" i="7"/>
  <c r="F187" i="7"/>
  <c r="G187" i="7"/>
  <c r="H187" i="7"/>
  <c r="I187" i="7"/>
  <c r="J187" i="7"/>
  <c r="K187" i="7"/>
  <c r="L187" i="7"/>
  <c r="M187" i="7"/>
  <c r="N187" i="7"/>
  <c r="E187" i="7"/>
  <c r="F183" i="7"/>
  <c r="G183" i="7"/>
  <c r="H183" i="7"/>
  <c r="I183" i="7"/>
  <c r="J183" i="7"/>
  <c r="K183" i="7"/>
  <c r="L183" i="7"/>
  <c r="M183" i="7"/>
  <c r="N183" i="7"/>
  <c r="E183" i="7"/>
  <c r="O54" i="7"/>
  <c r="N166" i="7"/>
  <c r="M166" i="7"/>
  <c r="L166" i="7"/>
  <c r="K166" i="7"/>
  <c r="J166" i="7"/>
  <c r="I166" i="7"/>
  <c r="H166" i="7"/>
  <c r="G166" i="7"/>
  <c r="F166" i="7"/>
  <c r="E166" i="7"/>
  <c r="F218" i="7"/>
  <c r="F214" i="7" s="1"/>
  <c r="G218" i="7"/>
  <c r="G214" i="7" s="1"/>
  <c r="H218" i="7"/>
  <c r="H214" i="7" s="1"/>
  <c r="I218" i="7"/>
  <c r="I214" i="7" s="1"/>
  <c r="J218" i="7"/>
  <c r="K218" i="7"/>
  <c r="L218" i="7"/>
  <c r="M218" i="7"/>
  <c r="M214" i="7" s="1"/>
  <c r="N218" i="7"/>
  <c r="E218" i="7"/>
  <c r="E214" i="7" s="1"/>
  <c r="O231" i="7"/>
  <c r="O232" i="7"/>
  <c r="F229" i="7"/>
  <c r="O230" i="7" s="1"/>
  <c r="G229" i="7"/>
  <c r="H229" i="7"/>
  <c r="I229" i="7"/>
  <c r="J229" i="7"/>
  <c r="K229" i="7"/>
  <c r="L229" i="7"/>
  <c r="M229" i="7"/>
  <c r="N229" i="7"/>
  <c r="E229" i="7"/>
  <c r="O227" i="7"/>
  <c r="O228" i="7"/>
  <c r="O226" i="7"/>
  <c r="F225" i="7"/>
  <c r="G225" i="7"/>
  <c r="H225" i="7"/>
  <c r="I225" i="7"/>
  <c r="J225" i="7"/>
  <c r="K225" i="7"/>
  <c r="L225" i="7"/>
  <c r="M225" i="7"/>
  <c r="N225" i="7"/>
  <c r="E225" i="7"/>
  <c r="O223" i="7"/>
  <c r="O224" i="7"/>
  <c r="F221" i="7"/>
  <c r="O222" i="7" s="1"/>
  <c r="G221" i="7"/>
  <c r="H221" i="7"/>
  <c r="I221" i="7"/>
  <c r="J221" i="7"/>
  <c r="K221" i="7"/>
  <c r="L221" i="7"/>
  <c r="M221" i="7"/>
  <c r="N221" i="7"/>
  <c r="E221" i="7"/>
  <c r="F68" i="7"/>
  <c r="G68" i="7"/>
  <c r="G60" i="7" s="1"/>
  <c r="H68" i="7"/>
  <c r="F67" i="7"/>
  <c r="G67" i="7"/>
  <c r="F207" i="7"/>
  <c r="G207" i="7"/>
  <c r="H207" i="7"/>
  <c r="I207" i="7"/>
  <c r="J207" i="7"/>
  <c r="K207" i="7"/>
  <c r="L207" i="7"/>
  <c r="M207" i="7"/>
  <c r="N207" i="7"/>
  <c r="F206" i="7"/>
  <c r="G206" i="7"/>
  <c r="H206" i="7"/>
  <c r="I206" i="7"/>
  <c r="J206" i="7"/>
  <c r="K206" i="7"/>
  <c r="L206" i="7"/>
  <c r="M206" i="7"/>
  <c r="N206" i="7"/>
  <c r="F205" i="7"/>
  <c r="G205" i="7"/>
  <c r="H205" i="7"/>
  <c r="I205" i="7"/>
  <c r="J205" i="7"/>
  <c r="K205" i="7"/>
  <c r="L205" i="7"/>
  <c r="M205" i="7"/>
  <c r="N205" i="7"/>
  <c r="E207" i="7"/>
  <c r="E206" i="7"/>
  <c r="E205" i="7"/>
  <c r="O210" i="7"/>
  <c r="O211" i="7"/>
  <c r="F208" i="7"/>
  <c r="O209" i="7" s="1"/>
  <c r="G208" i="7"/>
  <c r="H208" i="7"/>
  <c r="I208" i="7"/>
  <c r="J208" i="7"/>
  <c r="K208" i="7"/>
  <c r="L208" i="7"/>
  <c r="M208" i="7"/>
  <c r="N208" i="7"/>
  <c r="E208" i="7"/>
  <c r="F174" i="7"/>
  <c r="G174" i="7"/>
  <c r="H174" i="7"/>
  <c r="I174" i="7"/>
  <c r="J174" i="7"/>
  <c r="K174" i="7"/>
  <c r="L174" i="7"/>
  <c r="M174" i="7"/>
  <c r="N174" i="7"/>
  <c r="E174" i="7"/>
  <c r="F162" i="7"/>
  <c r="G162" i="7"/>
  <c r="H162" i="7"/>
  <c r="I162" i="7"/>
  <c r="J162" i="7"/>
  <c r="K162" i="7"/>
  <c r="L162" i="7"/>
  <c r="M162" i="7"/>
  <c r="N162" i="7"/>
  <c r="E162" i="7"/>
  <c r="F116" i="7"/>
  <c r="G116" i="7"/>
  <c r="F115" i="7"/>
  <c r="G115" i="7"/>
  <c r="H115" i="7"/>
  <c r="H114" i="7" s="1"/>
  <c r="I115" i="7"/>
  <c r="K115" i="7"/>
  <c r="L115" i="7"/>
  <c r="M115" i="7"/>
  <c r="N115" i="7"/>
  <c r="E116" i="7"/>
  <c r="E115" i="7"/>
  <c r="F118" i="7"/>
  <c r="G118" i="7"/>
  <c r="E118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K41" i="7"/>
  <c r="L41" i="7"/>
  <c r="M41" i="7"/>
  <c r="N41" i="7"/>
  <c r="E41" i="7"/>
  <c r="E40" i="7"/>
  <c r="E39" i="7"/>
  <c r="O44" i="7"/>
  <c r="O40" i="7" s="1"/>
  <c r="O43" i="7"/>
  <c r="O39" i="7" s="1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s="1"/>
  <c r="J18" i="7" l="1"/>
  <c r="O159" i="7"/>
  <c r="J14" i="7"/>
  <c r="H14" i="7"/>
  <c r="I15" i="7"/>
  <c r="L14" i="7"/>
  <c r="L18" i="7"/>
  <c r="F60" i="7"/>
  <c r="F15" i="7" s="1"/>
  <c r="H60" i="7"/>
  <c r="H15" i="7" s="1"/>
  <c r="O117" i="7"/>
  <c r="M58" i="7"/>
  <c r="M13" i="7" s="1"/>
  <c r="L28" i="7"/>
  <c r="K18" i="7"/>
  <c r="J58" i="7"/>
  <c r="G15" i="7"/>
  <c r="N28" i="7"/>
  <c r="J28" i="7"/>
  <c r="K28" i="7"/>
  <c r="K204" i="7"/>
  <c r="J204" i="7"/>
  <c r="M28" i="7"/>
  <c r="I59" i="7"/>
  <c r="I14" i="7" s="1"/>
  <c r="M15" i="7"/>
  <c r="H47" i="7"/>
  <c r="L15" i="7"/>
  <c r="K15" i="7"/>
  <c r="G59" i="7"/>
  <c r="L58" i="7"/>
  <c r="K14" i="7"/>
  <c r="F59" i="7"/>
  <c r="F14" i="7" s="1"/>
  <c r="I38" i="7"/>
  <c r="G38" i="7"/>
  <c r="E47" i="7"/>
  <c r="N14" i="7"/>
  <c r="N15" i="7"/>
  <c r="O161" i="7"/>
  <c r="I47" i="7"/>
  <c r="J47" i="7"/>
  <c r="O221" i="7"/>
  <c r="O160" i="7"/>
  <c r="G114" i="7"/>
  <c r="I217" i="7"/>
  <c r="O77" i="7"/>
  <c r="O97" i="7"/>
  <c r="O174" i="7"/>
  <c r="E28" i="7"/>
  <c r="M38" i="7"/>
  <c r="N38" i="7"/>
  <c r="J38" i="7"/>
  <c r="F38" i="7"/>
  <c r="O89" i="7"/>
  <c r="I213" i="7"/>
  <c r="M213" i="7"/>
  <c r="H213" i="7"/>
  <c r="H217" i="7"/>
  <c r="O19" i="7"/>
  <c r="O22" i="7"/>
  <c r="N18" i="7"/>
  <c r="I18" i="7"/>
  <c r="O29" i="7"/>
  <c r="O32" i="7"/>
  <c r="M18" i="7"/>
  <c r="H18" i="7"/>
  <c r="I114" i="7"/>
  <c r="N204" i="7"/>
  <c r="F204" i="7"/>
  <c r="G204" i="7"/>
  <c r="H204" i="7"/>
  <c r="O225" i="7"/>
  <c r="O229" i="7"/>
  <c r="N217" i="7"/>
  <c r="O187" i="7"/>
  <c r="O199" i="7"/>
  <c r="E18" i="7"/>
  <c r="L47" i="7"/>
  <c r="M204" i="7"/>
  <c r="O207" i="7"/>
  <c r="O81" i="7"/>
  <c r="O31" i="7"/>
  <c r="I28" i="7"/>
  <c r="O21" i="7"/>
  <c r="F69" i="7"/>
  <c r="F66" i="7"/>
  <c r="F58" i="7" s="1"/>
  <c r="F13" i="7" s="1"/>
  <c r="G217" i="7"/>
  <c r="M217" i="7"/>
  <c r="F217" i="7"/>
  <c r="O218" i="7" s="1"/>
  <c r="E38" i="7"/>
  <c r="G47" i="7"/>
  <c r="E114" i="7"/>
  <c r="F85" i="7"/>
  <c r="G28" i="7"/>
  <c r="O48" i="7"/>
  <c r="K85" i="7"/>
  <c r="O115" i="7"/>
  <c r="F114" i="7"/>
  <c r="O208" i="7"/>
  <c r="L204" i="7"/>
  <c r="I204" i="7"/>
  <c r="O61" i="7"/>
  <c r="O73" i="7"/>
  <c r="O93" i="7"/>
  <c r="J69" i="7"/>
  <c r="G18" i="7"/>
  <c r="J85" i="7"/>
  <c r="K38" i="7"/>
  <c r="O49" i="7"/>
  <c r="O51" i="7"/>
  <c r="N47" i="7"/>
  <c r="G215" i="7"/>
  <c r="G213" i="7" s="1"/>
  <c r="O118" i="7"/>
  <c r="E204" i="7"/>
  <c r="O206" i="7"/>
  <c r="J217" i="7"/>
  <c r="J214" i="7"/>
  <c r="J213" i="7" s="1"/>
  <c r="E215" i="7"/>
  <c r="E217" i="7"/>
  <c r="E213" i="7" s="1"/>
  <c r="O219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50" i="7"/>
  <c r="O86" i="7"/>
  <c r="L65" i="7"/>
  <c r="G85" i="7"/>
  <c r="O116" i="7"/>
  <c r="K217" i="7"/>
  <c r="O162" i="7"/>
  <c r="O166" i="7"/>
  <c r="O183" i="7"/>
  <c r="F213" i="7"/>
  <c r="O41" i="7"/>
  <c r="O38" i="7" s="1"/>
  <c r="O42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05" i="7"/>
  <c r="L214" i="7"/>
  <c r="L213" i="7" s="1"/>
  <c r="L217" i="7"/>
  <c r="N214" i="7"/>
  <c r="N213" i="7" s="1"/>
  <c r="O216" i="7"/>
  <c r="O220" i="7"/>
  <c r="K214" i="7"/>
  <c r="K213" i="7" s="1"/>
  <c r="O158" i="7" l="1"/>
  <c r="I12" i="7"/>
  <c r="J57" i="7"/>
  <c r="K13" i="7"/>
  <c r="K12" i="7" s="1"/>
  <c r="L13" i="7"/>
  <c r="L12" i="7" s="1"/>
  <c r="J13" i="7"/>
  <c r="J12" i="7" s="1"/>
  <c r="G14" i="7"/>
  <c r="F65" i="7"/>
  <c r="O28" i="7"/>
  <c r="N66" i="7"/>
  <c r="N58" i="7" s="1"/>
  <c r="N13" i="7" s="1"/>
  <c r="N12" i="7" s="1"/>
  <c r="O215" i="7"/>
  <c r="O18" i="7"/>
  <c r="H66" i="7"/>
  <c r="O114" i="7"/>
  <c r="O217" i="7"/>
  <c r="F57" i="7"/>
  <c r="O204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14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13" i="7"/>
  <c r="H65" i="7"/>
  <c r="O69" i="7"/>
  <c r="I57" i="7"/>
  <c r="K57" i="7"/>
  <c r="E59" i="7"/>
  <c r="E14" i="7" s="1"/>
  <c r="E65" i="7"/>
  <c r="E16" i="7" s="1"/>
  <c r="M65" i="7"/>
  <c r="O67" i="7"/>
  <c r="G65" i="7"/>
  <c r="O66" i="7"/>
  <c r="N57" i="7"/>
  <c r="O14" i="7" l="1"/>
  <c r="H57" i="7"/>
  <c r="O12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<sst xmlns="http://schemas.openxmlformats.org/spreadsheetml/2006/main" count="800" uniqueCount="354">
  <si>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</si>
  <si>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</si>
  <si>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</si>
  <si>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</si>
  <si>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</si>
  <si>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</si>
  <si>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</si>
  <si>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</si>
  <si>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</si>
  <si>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</si>
  <si>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</si>
  <si>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</si>
  <si>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</si>
  <si>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</si>
  <si>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</si>
  <si>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</si>
  <si>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</si>
  <si>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</si>
  <si>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</si>
  <si>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</si>
  <si>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</si>
  <si>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</si>
  <si>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</si>
  <si>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</si>
  <si>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</si>
  <si>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</si>
  <si>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</si>
  <si>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</si>
  <si>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</si>
  <si>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</si>
  <si>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</si>
  <si>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</si>
  <si>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</si>
  <si>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</si>
  <si>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</si>
  <si>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</si>
  <si>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</si>
  <si>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</si>
  <si>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</si>
  <si>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</si>
  <si>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</si>
  <si>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</si>
  <si>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</si>
  <si>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</si>
  <si>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</si>
  <si>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</si>
  <si>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</si>
  <si>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</si>
  <si>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</si>
  <si>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</si>
  <si>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</si>
  <si>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</si>
  <si>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</si>
  <si>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</si>
  <si>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</si>
  <si>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</si>
  <si>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</si>
  <si>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</si>
  <si>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</si>
  <si>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</si>
  <si>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</si>
  <si>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</si>
  <si>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</si>
  <si>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</si>
  <si>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</si>
  <si>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</si>
  <si>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</si>
  <si>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</si>
  <si>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</si>
  <si>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</si>
  <si>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</si>
  <si>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</si>
  <si>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</si>
  <si>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</si>
  <si>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</si>
  <si>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</si>
  <si>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</si>
  <si>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</si>
  <si>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</si>
  <si>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</si>
  <si>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</si>
  <si>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</si>
  <si>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</si>
  <si>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</si>
  <si>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</si>
  <si>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</si>
  <si>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</si>
  <si>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</si>
  <si>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</si>
  <si>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</si>
  <si>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</si>
  <si>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</si>
  <si>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</si>
  <si>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</si>
  <si>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</si>
  <si>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</si>
  <si>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</si>
  <si>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</si>
  <si>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</si>
  <si>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</si>
  <si>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</si>
  <si>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</si>
  <si>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</si>
  <si>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</si>
  <si>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</si>
  <si>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</si>
  <si>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</si>
  <si>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</si>
  <si>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</si>
  <si>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</si>
  <si>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</si>
  <si>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</si>
  <si>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</si>
  <si>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</si>
  <si>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</si>
  <si>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</si>
  <si>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</si>
  <si>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</si>
  <si>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</si>
  <si>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</si>
  <si>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</si>
  <si>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</si>
  <si>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</si>
  <si>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</si>
  <si>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</si>
  <si>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</si>
  <si>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</si>
  <si>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</si>
  <si>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</si>
  <si>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</si>
  <si>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</si>
  <si>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</si>
  <si>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</si>
  <si>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</si>
  <si>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</si>
  <si>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</si>
  <si>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</si>
  <si>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</si>
  <si>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</si>
  <si>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</si>
  <si>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</si>
  <si>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</si>
  <si>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</si>
  <si>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</si>
  <si>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</si>
  <si>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</si>
  <si>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</si>
  <si>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</si>
  <si>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</si>
  <si>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</si>
  <si>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</si>
  <si>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</si>
  <si>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</si>
  <si>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</si>
  <si>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</si>
  <si>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</si>
  <si>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</si>
  <si>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</si>
  <si>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</si>
  <si>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</si>
  <si>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</si>
  <si>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</si>
  <si>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</si>
  <si>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</si>
  <si>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</si>
  <si>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</si>
  <si>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</si>
  <si>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</si>
  <si>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</si>
  <si>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</si>
  <si>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</si>
  <si>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</si>
  <si>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</si>
  <si>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</si>
  <si>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</si>
  <si>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</si>
  <si>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</si>
  <si>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</si>
  <si>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</si>
  <si>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</si>
  <si>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</si>
  <si>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</si>
  <si>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</si>
  <si>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</si>
  <si>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</si>
  <si>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</si>
  <si>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</si>
  <si>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</si>
  <si>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</si>
  <si>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</si>
  <si>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</si>
  <si>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</si>
  <si>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</si>
  <si>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</si>
  <si>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</si>
  <si>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</si>
  <si>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</si>
  <si>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</si>
  <si>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</si>
  <si>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</si>
  <si>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</si>
  <si>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</si>
  <si>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</si>
  <si>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</si>
  <si>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</si>
  <si>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</si>
  <si>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</si>
  <si>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</si>
  <si>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</si>
  <si>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</si>
  <si>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</si>
  <si>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</si>
  <si>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</si>
  <si>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</si>
  <si>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</si>
  <si>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</si>
  <si>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</si>
  <si>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</si>
  <si>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</si>
  <si>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</si>
  <si>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</si>
  <si>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</si>
  <si>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</si>
  <si>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</si>
  <si>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</si>
  <si>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</si>
  <si>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</si>
  <si>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</si>
  <si>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</si>
  <si>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</si>
  <si>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</si>
  <si>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</si>
  <si>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</si>
  <si>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</si>
  <si>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</si>
  <si>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</si>
  <si>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</si>
  <si>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</si>
  <si>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</si>
  <si>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</si>
  <si>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</si>
  <si>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</si>
  <si>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</si>
  <si>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</si>
  <si>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</si>
  <si>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</si>
  <si>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</si>
  <si>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</si>
  <si>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</si>
  <si>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</si>
  <si>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</si>
  <si>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</si>
  <si>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</si>
  <si>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</si>
  <si>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</si>
  <si>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</si>
  <si>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</si>
  <si>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</si>
  <si>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</si>
  <si>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</si>
  <si>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</si>
  <si>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</si>
  <si>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</si>
  <si>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</si>
  <si>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</si>
  <si>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</si>
  <si>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</si>
  <si>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</si>
  <si>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</si>
  <si>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</si>
  <si>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</si>
  <si>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</si>
  <si>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</si>
  <si>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</si>
  <si>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</si>
  <si>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</si>
  <si>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</si>
  <si>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</si>
  <si>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</si>
  <si>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</si>
  <si>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</si>
  <si>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</si>
  <si>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</si>
  <si>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</si>
  <si>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</si>
  <si>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</si>
  <si>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</si>
  <si>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</si>
  <si>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</si>
  <si>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</si>
  <si>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</si>
  <si>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</si>
  <si>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</si>
  <si>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</si>
  <si>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</si>
  <si>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</si>
  <si>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</si>
  <si>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</si>
  <si>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</si>
  <si>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</si>
  <si>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</si>
  <si>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</si>
  <si>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</si>
  <si>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</si>
  <si>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</si>
  <si>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</si>
  <si>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</si>
  <si>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</si>
  <si>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</si>
  <si>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</si>
  <si>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</si>
  <si>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</si>
  <si>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</si>
  <si>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</si>
  <si>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</si>
  <si>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</si>
  <si>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</si>
  <si>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</si>
  <si>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</si>
  <si>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</si>
  <si>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</si>
  <si>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</si>
  <si>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</si>
  <si>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</si>
  <si>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</si>
  <si>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</si>
  <si>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</si>
  <si>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</si>
  <si>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</si>
  <si>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</si>
  <si>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</si>
  <si>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</si>
  <si>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</si>
  <si>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</si>
  <si>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</si>
  <si>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</si>
  <si>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</si>
  <si>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</si>
  <si>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</si>
  <si>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</si>
  <si>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</si>
  <si>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</si>
  <si>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</si>
  <si>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</si>
  <si>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</si>
  <si>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</si>
  <si>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</si>
  <si>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</si>
  <si>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</si>
  <si>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</si>
  <si>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</si>
  <si>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</si>
  <si>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 xml:space="preserve">Приложение </t>
  </si>
  <si>
    <t xml:space="preserve">от 14.09.2023  № 840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</si>
</sst>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49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25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64" fontId="44" fillId="3" borderId="4" xfId="7" applyFont="1" applyFill="1" applyBorder="1" applyAlignment="1">
      <alignment horizontal="center" vertical="center"/>
    </xf>
    <xf numFmtId="4" fontId="39" fillId="3" borderId="10" xfId="0" applyNumberFormat="1" applyFont="1" applyFill="1" applyBorder="1" applyAlignment="1">
      <alignment horizontal="center" vertical="center" wrapText="1"/>
    </xf>
    <xf numFmtId="4" fontId="39" fillId="3" borderId="10" xfId="7" applyNumberFormat="1" applyFont="1" applyFill="1" applyBorder="1" applyAlignment="1">
      <alignment horizontal="center" vertical="center" wrapText="1"/>
    </xf>
    <xf numFmtId="4" fontId="39" fillId="3" borderId="9" xfId="0" applyNumberFormat="1" applyFont="1" applyFill="1" applyBorder="1" applyAlignment="1">
      <alignment horizontal="center" vertical="center" wrapText="1"/>
    </xf>
    <xf numFmtId="4" fontId="39" fillId="3" borderId="1" xfId="0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4" fontId="39" fillId="3" borderId="4" xfId="7" applyNumberFormat="1" applyFont="1" applyFill="1" applyBorder="1" applyAlignment="1">
      <alignment horizontal="center" vertical="center" wrapText="1"/>
    </xf>
    <xf numFmtId="4" fontId="39" fillId="3" borderId="4" xfId="7" applyNumberFormat="1" applyFont="1" applyFill="1" applyBorder="1" applyAlignment="1">
      <alignment horizontal="center" vertical="center"/>
    </xf>
    <xf numFmtId="4" fontId="39" fillId="3" borderId="7" xfId="7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/>
    </xf>
    <xf numFmtId="164" fontId="47" fillId="3" borderId="1" xfId="7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38" fillId="0" borderId="9" xfId="7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4" fontId="39" fillId="3" borderId="1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0" fontId="39" fillId="3" borderId="17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9" fillId="3" borderId="23" xfId="0" applyFont="1" applyFill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0" fontId="39" fillId="3" borderId="24" xfId="0" applyFont="1" applyFill="1" applyBorder="1" applyAlignment="1">
      <alignment horizontal="center" vertical="center" wrapText="1"/>
    </xf>
    <xf numFmtId="0" fontId="39" fillId="3" borderId="25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16" fontId="39" fillId="3" borderId="11" xfId="0" applyNumberFormat="1" applyFont="1" applyFill="1" applyBorder="1" applyAlignment="1">
      <alignment horizontal="center" vertical="center" wrapText="1"/>
    </xf>
    <xf numFmtId="14" fontId="39" fillId="3" borderId="4" xfId="0" applyNumberFormat="1" applyFont="1" applyFill="1" applyBorder="1" applyAlignment="1">
      <alignment horizontal="center" vertical="center" wrapText="1"/>
    </xf>
    <xf numFmtId="14" fontId="39" fillId="3" borderId="8" xfId="0" applyNumberFormat="1" applyFont="1" applyFill="1" applyBorder="1" applyAlignment="1">
      <alignment horizontal="center" vertical="center" wrapText="1"/>
    </xf>
    <xf numFmtId="14" fontId="39" fillId="3" borderId="7" xfId="0" applyNumberFormat="1" applyFont="1" applyFill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303" t="s">
        <v>61</v>
      </c>
      <c r="H1" s="303"/>
      <c r="I1" s="303"/>
      <c r="J1" s="303"/>
      <c r="K1" s="303"/>
      <c r="L1" s="303"/>
      <c r="M1" s="303"/>
    </row>
    <row r="2" spans="1:13" ht="45.75" customHeight="1" x14ac:dyDescent="0.2">
      <c r="G2" s="304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304"/>
      <c r="I2" s="304"/>
      <c r="J2" s="304"/>
      <c r="K2" s="304"/>
      <c r="L2" s="304"/>
      <c r="M2" s="304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303" t="s">
        <v>230</v>
      </c>
      <c r="H4" s="303"/>
      <c r="I4" s="303"/>
      <c r="J4" s="303"/>
      <c r="K4" s="303"/>
      <c r="L4" s="303"/>
      <c r="M4" s="303"/>
    </row>
    <row r="5" spans="1:13" s="69" customFormat="1" ht="117" customHeight="1" x14ac:dyDescent="0.3">
      <c r="A5" s="66"/>
      <c r="B5" s="67"/>
      <c r="C5" s="68"/>
      <c r="D5" s="68"/>
      <c r="F5" s="118"/>
      <c r="G5" s="304" t="s">
        <v>225</v>
      </c>
      <c r="H5" s="304"/>
      <c r="I5" s="304"/>
      <c r="J5" s="304"/>
      <c r="K5" s="304"/>
      <c r="L5" s="304"/>
      <c r="M5" s="304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98" t="s">
        <v>124</v>
      </c>
      <c r="B12" s="300" t="s">
        <v>84</v>
      </c>
      <c r="C12" s="302" t="s">
        <v>10</v>
      </c>
      <c r="D12" s="302" t="s">
        <v>11</v>
      </c>
      <c r="E12" s="302"/>
      <c r="F12" s="302"/>
      <c r="G12" s="302"/>
      <c r="H12" s="302"/>
      <c r="I12" s="302"/>
      <c r="J12" s="302"/>
      <c r="K12" s="302"/>
      <c r="L12" s="302"/>
      <c r="M12" s="302"/>
    </row>
    <row r="13" spans="1:13" s="63" customFormat="1" ht="15.75" x14ac:dyDescent="0.2">
      <c r="A13" s="299"/>
      <c r="B13" s="301"/>
      <c r="C13" s="302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5" t="s">
        <v>99</v>
      </c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7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5" t="s">
        <v>123</v>
      </c>
      <c r="B21" s="296"/>
      <c r="C21" s="296"/>
      <c r="D21" s="296"/>
      <c r="E21" s="296"/>
      <c r="F21" s="296"/>
      <c r="G21" s="296"/>
      <c r="H21" s="296"/>
      <c r="I21" s="296"/>
      <c r="J21" s="296"/>
      <c r="K21" s="296"/>
      <c r="L21" s="296"/>
      <c r="M21" s="297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5" t="s">
        <v>121</v>
      </c>
      <c r="B26" s="296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7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5" t="s">
        <v>122</v>
      </c>
      <c r="B33" s="296"/>
      <c r="C33" s="296"/>
      <c r="D33" s="296"/>
      <c r="E33" s="296"/>
      <c r="F33" s="296"/>
      <c r="G33" s="296"/>
      <c r="H33" s="296"/>
      <c r="I33" s="296"/>
      <c r="J33" s="296"/>
      <c r="K33" s="296"/>
      <c r="L33" s="296"/>
      <c r="M33" s="297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G1:M1"/>
    <mergeCell ref="G2:M2"/>
    <mergeCell ref="G4:M4"/>
    <mergeCell ref="G5:M5"/>
    <mergeCell ref="A21:M21"/>
    <mergeCell ref="A33:M33"/>
    <mergeCell ref="A12:A13"/>
    <mergeCell ref="B12:B13"/>
    <mergeCell ref="C12:C13"/>
    <mergeCell ref="D12:M12"/>
    <mergeCell ref="A15:M15"/>
    <mergeCell ref="A26:M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09" t="s">
        <v>3</v>
      </c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0" t="s">
        <v>176</v>
      </c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09" t="s">
        <v>231</v>
      </c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0" t="s">
        <v>183</v>
      </c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1" t="s">
        <v>88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</row>
    <row r="9" spans="1:37" s="156" customFormat="1" ht="36.75" x14ac:dyDescent="0.45">
      <c r="A9" s="313" t="s">
        <v>89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</row>
    <row r="10" spans="1:37" s="156" customFormat="1" ht="36.75" x14ac:dyDescent="0.45">
      <c r="A10" s="312" t="s">
        <v>226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07" t="s">
        <v>16</v>
      </c>
      <c r="B12" s="308" t="s">
        <v>161</v>
      </c>
      <c r="C12" s="307" t="s">
        <v>169</v>
      </c>
      <c r="D12" s="307"/>
      <c r="E12" s="307"/>
      <c r="F12" s="307"/>
      <c r="G12" s="307"/>
      <c r="H12" s="307" t="s">
        <v>169</v>
      </c>
      <c r="I12" s="307"/>
      <c r="J12" s="307"/>
      <c r="K12" s="307"/>
      <c r="L12" s="307"/>
      <c r="M12" s="307" t="s">
        <v>169</v>
      </c>
      <c r="N12" s="307"/>
      <c r="O12" s="307"/>
      <c r="P12" s="307"/>
      <c r="Q12" s="307"/>
      <c r="R12" s="307" t="s">
        <v>169</v>
      </c>
      <c r="S12" s="307"/>
      <c r="T12" s="307"/>
      <c r="U12" s="307"/>
      <c r="V12" s="307"/>
      <c r="W12" s="307" t="s">
        <v>169</v>
      </c>
      <c r="X12" s="307"/>
      <c r="Y12" s="307"/>
      <c r="Z12" s="307"/>
      <c r="AA12" s="307"/>
      <c r="AB12" s="307" t="s">
        <v>169</v>
      </c>
      <c r="AC12" s="307"/>
      <c r="AD12" s="307"/>
      <c r="AE12" s="307"/>
      <c r="AF12" s="307"/>
      <c r="AG12" s="315" t="s">
        <v>169</v>
      </c>
      <c r="AH12" s="315"/>
      <c r="AI12" s="315"/>
      <c r="AJ12" s="315"/>
      <c r="AK12" s="315"/>
    </row>
    <row r="13" spans="1:37" s="157" customFormat="1" ht="404.25" customHeight="1" x14ac:dyDescent="0.4">
      <c r="A13" s="307"/>
      <c r="B13" s="308"/>
      <c r="C13" s="305" t="s">
        <v>182</v>
      </c>
      <c r="D13" s="305" t="s">
        <v>164</v>
      </c>
      <c r="E13" s="305" t="s">
        <v>165</v>
      </c>
      <c r="F13" s="305" t="s">
        <v>166</v>
      </c>
      <c r="G13" s="305" t="s">
        <v>167</v>
      </c>
      <c r="H13" s="305" t="s">
        <v>170</v>
      </c>
      <c r="I13" s="305" t="s">
        <v>164</v>
      </c>
      <c r="J13" s="305" t="s">
        <v>165</v>
      </c>
      <c r="K13" s="305" t="s">
        <v>166</v>
      </c>
      <c r="L13" s="305" t="s">
        <v>167</v>
      </c>
      <c r="M13" s="305" t="s">
        <v>170</v>
      </c>
      <c r="N13" s="305" t="s">
        <v>164</v>
      </c>
      <c r="O13" s="305" t="s">
        <v>165</v>
      </c>
      <c r="P13" s="305" t="s">
        <v>166</v>
      </c>
      <c r="Q13" s="305" t="s">
        <v>167</v>
      </c>
      <c r="R13" s="305" t="s">
        <v>170</v>
      </c>
      <c r="S13" s="305" t="s">
        <v>164</v>
      </c>
      <c r="T13" s="305" t="s">
        <v>165</v>
      </c>
      <c r="U13" s="305" t="s">
        <v>166</v>
      </c>
      <c r="V13" s="305" t="s">
        <v>167</v>
      </c>
      <c r="W13" s="305" t="s">
        <v>170</v>
      </c>
      <c r="X13" s="305" t="s">
        <v>164</v>
      </c>
      <c r="Y13" s="305" t="s">
        <v>165</v>
      </c>
      <c r="Z13" s="305" t="s">
        <v>166</v>
      </c>
      <c r="AA13" s="305" t="s">
        <v>167</v>
      </c>
      <c r="AB13" s="305" t="s">
        <v>170</v>
      </c>
      <c r="AC13" s="305" t="s">
        <v>164</v>
      </c>
      <c r="AD13" s="305" t="s">
        <v>165</v>
      </c>
      <c r="AE13" s="305" t="s">
        <v>166</v>
      </c>
      <c r="AF13" s="305" t="s">
        <v>167</v>
      </c>
      <c r="AG13" s="316" t="s">
        <v>170</v>
      </c>
      <c r="AH13" s="316" t="s">
        <v>164</v>
      </c>
      <c r="AI13" s="316" t="s">
        <v>165</v>
      </c>
      <c r="AJ13" s="316" t="s">
        <v>166</v>
      </c>
      <c r="AK13" s="316" t="s">
        <v>167</v>
      </c>
    </row>
    <row r="14" spans="1:37" s="157" customFormat="1" ht="40.5" customHeight="1" x14ac:dyDescent="0.4">
      <c r="A14" s="307"/>
      <c r="B14" s="308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17"/>
      <c r="AH14" s="317"/>
      <c r="AI14" s="317"/>
      <c r="AJ14" s="317"/>
      <c r="AK14" s="317"/>
    </row>
    <row r="15" spans="1:37" s="151" customFormat="1" ht="38.25" customHeight="1" x14ac:dyDescent="0.4">
      <c r="A15" s="307"/>
      <c r="B15" s="308"/>
      <c r="C15" s="308" t="s">
        <v>135</v>
      </c>
      <c r="D15" s="308"/>
      <c r="E15" s="308"/>
      <c r="F15" s="308"/>
      <c r="G15" s="308"/>
      <c r="H15" s="308" t="s">
        <v>136</v>
      </c>
      <c r="I15" s="308"/>
      <c r="J15" s="308"/>
      <c r="K15" s="308"/>
      <c r="L15" s="308"/>
      <c r="M15" s="308" t="s">
        <v>137</v>
      </c>
      <c r="N15" s="308"/>
      <c r="O15" s="308"/>
      <c r="P15" s="308"/>
      <c r="Q15" s="308"/>
      <c r="R15" s="308" t="s">
        <v>138</v>
      </c>
      <c r="S15" s="308"/>
      <c r="T15" s="308"/>
      <c r="U15" s="308"/>
      <c r="V15" s="308"/>
      <c r="W15" s="308" t="s">
        <v>139</v>
      </c>
      <c r="X15" s="308"/>
      <c r="Y15" s="308"/>
      <c r="Z15" s="308"/>
      <c r="AA15" s="308"/>
      <c r="AB15" s="308" t="s">
        <v>168</v>
      </c>
      <c r="AC15" s="308"/>
      <c r="AD15" s="308"/>
      <c r="AE15" s="308"/>
      <c r="AF15" s="308"/>
      <c r="AG15" s="314" t="s">
        <v>229</v>
      </c>
      <c r="AH15" s="314"/>
      <c r="AI15" s="314"/>
      <c r="AJ15" s="314"/>
      <c r="AK15" s="314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G15:AK15"/>
    <mergeCell ref="AG12:AK12"/>
    <mergeCell ref="AG13:AG14"/>
    <mergeCell ref="AH13:AH14"/>
    <mergeCell ref="AI13:AI14"/>
    <mergeCell ref="AJ13:AJ14"/>
    <mergeCell ref="AK13:A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L13:L14"/>
    <mergeCell ref="M13:M14"/>
    <mergeCell ref="N13:N14"/>
    <mergeCell ref="O13:O14"/>
    <mergeCell ref="P13:P14"/>
    <mergeCell ref="Q13:Q14"/>
    <mergeCell ref="R13:R14"/>
    <mergeCell ref="T13:T14"/>
    <mergeCell ref="U13:U14"/>
    <mergeCell ref="V13:V14"/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32"/>
  <sheetViews>
    <sheetView tabSelected="1" view="pageBreakPreview" topLeftCell="A2" zoomScale="75" zoomScaleNormal="55" zoomScaleSheetLayoutView="75" workbookViewId="0">
      <pane ySplit="16" topLeftCell="A122" activePane="bottomLeft" state="frozen"/>
      <selection activeCell="A2" sqref="A2"/>
      <selection pane="bottomLeft" activeCell="E8" sqref="E8:O8"/>
    </sheetView>
  </sheetViews>
  <sheetFormatPr defaultColWidth="11.42578125" defaultRowHeight="20.25" x14ac:dyDescent="0.3"/>
  <cols>
    <col min="1" max="1" width="13.5703125" style="172" customWidth="1"/>
    <col min="2" max="2" width="27.42578125" style="206" customWidth="1"/>
    <col min="3" max="3" width="20.7109375" style="174" customWidth="1"/>
    <col min="4" max="4" width="29.28515625" style="174" customWidth="1"/>
    <col min="5" max="5" width="20.7109375" style="174" customWidth="1"/>
    <col min="6" max="6" width="23.42578125" style="174" customWidth="1"/>
    <col min="7" max="7" width="22.42578125" style="174" customWidth="1"/>
    <col min="8" max="8" width="26.85546875" style="175" customWidth="1"/>
    <col min="9" max="9" width="24.140625" style="175" customWidth="1"/>
    <col min="10" max="10" width="25.28515625" style="175" customWidth="1"/>
    <col min="11" max="11" width="25" style="175" customWidth="1"/>
    <col min="12" max="12" width="26.42578125" style="175" customWidth="1"/>
    <col min="13" max="13" width="11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17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331" t="s">
        <v>352</v>
      </c>
      <c r="L2" s="331"/>
      <c r="M2" s="331"/>
      <c r="N2" s="331"/>
      <c r="O2" s="331"/>
    </row>
    <row r="3" spans="1:19" ht="25.5" customHeight="1" x14ac:dyDescent="0.3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331" t="s">
        <v>332</v>
      </c>
      <c r="L3" s="331"/>
      <c r="M3" s="331"/>
      <c r="N3" s="331"/>
      <c r="O3" s="331"/>
    </row>
    <row r="4" spans="1:19" ht="24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331" t="s">
        <v>333</v>
      </c>
      <c r="L4" s="331"/>
      <c r="M4" s="331"/>
      <c r="N4" s="331"/>
      <c r="O4" s="331"/>
    </row>
    <row r="5" spans="1:19" ht="27" customHeight="1" x14ac:dyDescent="0.3">
      <c r="A5" s="277"/>
      <c r="B5" s="277"/>
      <c r="C5" s="277"/>
      <c r="D5" s="277"/>
      <c r="E5" s="277"/>
      <c r="F5" s="277"/>
      <c r="G5" s="277"/>
      <c r="H5" s="277"/>
      <c r="I5" s="277"/>
      <c r="J5" s="277"/>
      <c r="K5" s="331" t="s">
        <v>353</v>
      </c>
      <c r="L5" s="331"/>
      <c r="M5" s="331"/>
      <c r="N5" s="331"/>
      <c r="O5" s="331"/>
    </row>
    <row r="6" spans="1:19" s="175" customFormat="1" ht="25.5" customHeight="1" x14ac:dyDescent="0.3">
      <c r="A6" s="333"/>
      <c r="B6" s="333"/>
      <c r="C6" s="333"/>
      <c r="D6" s="333"/>
      <c r="E6" s="333"/>
      <c r="F6" s="333"/>
      <c r="G6" s="333"/>
      <c r="H6" s="333"/>
      <c r="I6" s="333"/>
      <c r="J6" s="333"/>
      <c r="K6" s="332"/>
      <c r="L6" s="332"/>
      <c r="M6" s="332"/>
      <c r="N6" s="332"/>
      <c r="O6" s="332"/>
    </row>
    <row r="7" spans="1:19" ht="60" customHeight="1" x14ac:dyDescent="0.3">
      <c r="A7" s="321" t="s">
        <v>303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</row>
    <row r="8" spans="1:19" ht="21" customHeight="1" x14ac:dyDescent="0.3">
      <c r="A8" s="334" t="s">
        <v>16</v>
      </c>
      <c r="B8" s="338" t="s">
        <v>234</v>
      </c>
      <c r="C8" s="336" t="s">
        <v>6</v>
      </c>
      <c r="D8" s="338" t="s">
        <v>160</v>
      </c>
      <c r="E8" s="334" t="s">
        <v>240</v>
      </c>
      <c r="F8" s="340"/>
      <c r="G8" s="340"/>
      <c r="H8" s="340"/>
      <c r="I8" s="340"/>
      <c r="J8" s="340"/>
      <c r="K8" s="340"/>
      <c r="L8" s="340"/>
      <c r="M8" s="340"/>
      <c r="N8" s="340"/>
      <c r="O8" s="336"/>
    </row>
    <row r="9" spans="1:19" ht="68.25" customHeight="1" x14ac:dyDescent="0.3">
      <c r="A9" s="335"/>
      <c r="B9" s="339"/>
      <c r="C9" s="337"/>
      <c r="D9" s="339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3">
        <v>13</v>
      </c>
      <c r="N10" s="243">
        <v>14</v>
      </c>
      <c r="O10" s="243">
        <v>15</v>
      </c>
    </row>
    <row r="11" spans="1:19" ht="47.25" customHeight="1" x14ac:dyDescent="0.3">
      <c r="A11" s="322" t="s">
        <v>242</v>
      </c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  <c r="O11" s="324"/>
    </row>
    <row r="12" spans="1:19" ht="29.25" customHeight="1" x14ac:dyDescent="0.3">
      <c r="A12" s="325" t="s">
        <v>241</v>
      </c>
      <c r="B12" s="326"/>
      <c r="C12" s="326"/>
      <c r="D12" s="327"/>
      <c r="E12" s="214">
        <f>E13+E14+E15</f>
        <v>200000</v>
      </c>
      <c r="F12" s="214">
        <f t="shared" ref="F12" si="0">F13+F14+F15</f>
        <v>9288201.1799999997</v>
      </c>
      <c r="G12" s="214">
        <f>G13+G14+G15</f>
        <v>8235186.4500000002</v>
      </c>
      <c r="H12" s="214">
        <f>H13+H14+H15</f>
        <v>33085129.250000004</v>
      </c>
      <c r="I12" s="214">
        <f>I13+I14+I15</f>
        <v>28370200.640000001</v>
      </c>
      <c r="J12" s="214">
        <f>J13+J14+J15</f>
        <v>69317169.569999993</v>
      </c>
      <c r="K12" s="214">
        <f>K13+K14+K15</f>
        <v>28696980.460000001</v>
      </c>
      <c r="L12" s="214">
        <f t="shared" ref="L12:N12" si="1">L13+L14+L15</f>
        <v>20841433.030000001</v>
      </c>
      <c r="M12" s="214">
        <f t="shared" si="1"/>
        <v>0</v>
      </c>
      <c r="N12" s="214">
        <f t="shared" si="1"/>
        <v>0</v>
      </c>
      <c r="O12" s="214">
        <f>O13+O14+O15</f>
        <v>198034300.57999998</v>
      </c>
      <c r="R12" s="180"/>
    </row>
    <row r="13" spans="1:19" ht="36.75" customHeight="1" x14ac:dyDescent="0.3">
      <c r="A13" s="325" t="s">
        <v>50</v>
      </c>
      <c r="B13" s="326"/>
      <c r="C13" s="326"/>
      <c r="D13" s="327"/>
      <c r="E13" s="215">
        <f t="shared" ref="E13:N13" si="2">E19+E29+E39+E48+E58+E159+E205+E214</f>
        <v>0</v>
      </c>
      <c r="F13" s="215">
        <f t="shared" si="2"/>
        <v>0</v>
      </c>
      <c r="G13" s="215">
        <f t="shared" si="2"/>
        <v>0</v>
      </c>
      <c r="H13" s="215">
        <f t="shared" si="2"/>
        <v>0</v>
      </c>
      <c r="I13" s="215">
        <f t="shared" si="2"/>
        <v>0</v>
      </c>
      <c r="J13" s="215">
        <f t="shared" si="2"/>
        <v>0</v>
      </c>
      <c r="K13" s="215">
        <f t="shared" si="2"/>
        <v>4500000</v>
      </c>
      <c r="L13" s="215">
        <f t="shared" si="2"/>
        <v>0</v>
      </c>
      <c r="M13" s="215">
        <f t="shared" si="2"/>
        <v>0</v>
      </c>
      <c r="N13" s="215">
        <f t="shared" si="2"/>
        <v>0</v>
      </c>
      <c r="O13" s="215">
        <f>SUM(E13:N13)</f>
        <v>4500000</v>
      </c>
      <c r="Q13" s="180"/>
      <c r="S13" s="180"/>
    </row>
    <row r="14" spans="1:19" s="181" customFormat="1" ht="45.75" customHeight="1" x14ac:dyDescent="0.3">
      <c r="A14" s="328" t="s">
        <v>236</v>
      </c>
      <c r="B14" s="329"/>
      <c r="C14" s="329"/>
      <c r="D14" s="330"/>
      <c r="E14" s="215">
        <f t="shared" ref="E14:N14" si="3">E20+E30+E40+E49+E59+E160+E206+E215</f>
        <v>0</v>
      </c>
      <c r="F14" s="215">
        <f t="shared" si="3"/>
        <v>7449751.1799999997</v>
      </c>
      <c r="G14" s="215">
        <f t="shared" si="3"/>
        <v>4925247.45</v>
      </c>
      <c r="H14" s="215">
        <f t="shared" si="3"/>
        <v>7711442.8900000006</v>
      </c>
      <c r="I14" s="215">
        <f t="shared" si="3"/>
        <v>1609147.99</v>
      </c>
      <c r="J14" s="215">
        <f t="shared" si="3"/>
        <v>42861166.459999993</v>
      </c>
      <c r="K14" s="215">
        <f t="shared" si="3"/>
        <v>2025147.8599999999</v>
      </c>
      <c r="L14" s="215">
        <f t="shared" si="3"/>
        <v>1168005</v>
      </c>
      <c r="M14" s="215">
        <f t="shared" si="3"/>
        <v>0</v>
      </c>
      <c r="N14" s="215">
        <f t="shared" si="3"/>
        <v>0</v>
      </c>
      <c r="O14" s="215">
        <f>SUM(E14:N14)</f>
        <v>67749908.829999983</v>
      </c>
    </row>
    <row r="15" spans="1:19" s="182" customFormat="1" ht="43.15" customHeight="1" thickBot="1" x14ac:dyDescent="0.35">
      <c r="A15" s="328" t="s">
        <v>235</v>
      </c>
      <c r="B15" s="329"/>
      <c r="C15" s="329"/>
      <c r="D15" s="330"/>
      <c r="E15" s="215">
        <f>E21+E31+E41+E50+E60+E161+E207+E216</f>
        <v>200000</v>
      </c>
      <c r="F15" s="215">
        <f>F21+F31+F41+F50+F60+F161+F207+F216</f>
        <v>1838450</v>
      </c>
      <c r="G15" s="215">
        <f>G21+G31+G41+G50+G60+G161+G207+G216</f>
        <v>3309939</v>
      </c>
      <c r="H15" s="215">
        <f>H21+H31+H41+H50+H60+H161+H207+H216</f>
        <v>25373686.360000003</v>
      </c>
      <c r="I15" s="215">
        <f>I21+I31+I41+I50+I60+I161+I207+I216</f>
        <v>26761052.650000002</v>
      </c>
      <c r="J15" s="215">
        <f>J21+J31+J41+J50+J60+J161+J207+J216+J156</f>
        <v>26456003.110000003</v>
      </c>
      <c r="K15" s="215">
        <f>K21+K31+K41+K50+K60+K161+K207+K216</f>
        <v>22171832.600000001</v>
      </c>
      <c r="L15" s="215">
        <f>L21+L31+L41+L50+L60+L161+L207+L216</f>
        <v>19673428.030000001</v>
      </c>
      <c r="M15" s="215">
        <f>M21+M31+M41+M50+M60+M161+M207+M216</f>
        <v>0</v>
      </c>
      <c r="N15" s="215">
        <f>N21+N31+N41+N50+N60+N161+N207+N216</f>
        <v>0</v>
      </c>
      <c r="O15" s="215">
        <f>SUM(E15:N15)</f>
        <v>125784391.75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8" t="s">
        <v>238</v>
      </c>
      <c r="E16" s="239" t="e">
        <f>E22+E37+E46+E55+E65+E69+E89+E114+E118+E166+E174+E183+E187+E199+#REF!</f>
        <v>#REF!</v>
      </c>
      <c r="F16" s="208"/>
      <c r="G16" s="208"/>
      <c r="H16" s="240" t="e">
        <f>#REF!+#REF!+#REF!</f>
        <v>#REF!</v>
      </c>
      <c r="I16" s="240" t="e">
        <f>#REF!+#REF!+#REF!</f>
        <v>#REF!</v>
      </c>
      <c r="J16" s="239">
        <f>J22+J37+J46+J55+J65+J69+J89+J114+J118+J166+J174+J183+J187+J199+J203</f>
        <v>27539408.470000003</v>
      </c>
      <c r="K16" s="240" t="e">
        <f>#REF!+#REF!+#REF!</f>
        <v>#REF!</v>
      </c>
      <c r="L16" s="240" t="e">
        <f>#REF!+#REF!+#REF!</f>
        <v>#REF!</v>
      </c>
      <c r="M16" s="240" t="e">
        <f>#REF!+#REF!+#REF!</f>
        <v>#REF!</v>
      </c>
      <c r="N16" s="240" t="e">
        <f>#REF!+#REF!+#REF!</f>
        <v>#REF!</v>
      </c>
      <c r="O16" s="240" t="e">
        <f>#REF!+#REF!+#REF!</f>
        <v>#REF!</v>
      </c>
    </row>
    <row r="17" spans="1:15" ht="36" customHeight="1" thickBot="1" x14ac:dyDescent="0.35">
      <c r="A17" s="318" t="s">
        <v>256</v>
      </c>
      <c r="B17" s="319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20"/>
    </row>
    <row r="18" spans="1:15" ht="36" customHeight="1" x14ac:dyDescent="0.3">
      <c r="A18" s="350" t="s">
        <v>238</v>
      </c>
      <c r="B18" s="351"/>
      <c r="C18" s="351"/>
      <c r="D18" s="352"/>
      <c r="E18" s="236">
        <f>E19+E20+E21</f>
        <v>0</v>
      </c>
      <c r="F18" s="236">
        <f t="shared" ref="F18:G18" si="4">F19+F20+F21</f>
        <v>0</v>
      </c>
      <c r="G18" s="236">
        <f t="shared" si="4"/>
        <v>0</v>
      </c>
      <c r="H18" s="237">
        <f>H19+H20+H21</f>
        <v>14178981</v>
      </c>
      <c r="I18" s="237">
        <f>I19+I20+I21</f>
        <v>14442984</v>
      </c>
      <c r="J18" s="237">
        <f>J19+J20+J21</f>
        <v>15737356.49</v>
      </c>
      <c r="K18" s="237">
        <f t="shared" ref="K18:N18" si="5">K19+K20+K21</f>
        <v>14927495</v>
      </c>
      <c r="L18" s="237">
        <f>L19+L20+L21</f>
        <v>13294140</v>
      </c>
      <c r="M18" s="237">
        <f t="shared" si="5"/>
        <v>0</v>
      </c>
      <c r="N18" s="237">
        <f t="shared" si="5"/>
        <v>0</v>
      </c>
      <c r="O18" s="237">
        <f>SUM(E18:N18)</f>
        <v>72580956.49000001</v>
      </c>
    </row>
    <row r="19" spans="1:15" ht="36" customHeight="1" x14ac:dyDescent="0.3">
      <c r="A19" s="328" t="s">
        <v>50</v>
      </c>
      <c r="B19" s="329"/>
      <c r="C19" s="329"/>
      <c r="D19" s="330"/>
      <c r="E19" s="212">
        <f>E23</f>
        <v>0</v>
      </c>
      <c r="F19" s="212">
        <f t="shared" ref="F19:O19" si="6">F23</f>
        <v>0</v>
      </c>
      <c r="G19" s="212">
        <f t="shared" si="6"/>
        <v>0</v>
      </c>
      <c r="H19" s="216">
        <f t="shared" si="6"/>
        <v>0</v>
      </c>
      <c r="I19" s="216">
        <f t="shared" si="6"/>
        <v>0</v>
      </c>
      <c r="J19" s="216">
        <f t="shared" si="6"/>
        <v>0</v>
      </c>
      <c r="K19" s="216">
        <f t="shared" si="6"/>
        <v>0</v>
      </c>
      <c r="L19" s="216">
        <f t="shared" si="6"/>
        <v>0</v>
      </c>
      <c r="M19" s="216">
        <f t="shared" si="6"/>
        <v>0</v>
      </c>
      <c r="N19" s="216">
        <f t="shared" si="6"/>
        <v>0</v>
      </c>
      <c r="O19" s="216">
        <f t="shared" si="6"/>
        <v>0</v>
      </c>
    </row>
    <row r="20" spans="1:15" ht="36" customHeight="1" x14ac:dyDescent="0.3">
      <c r="A20" s="328" t="s">
        <v>236</v>
      </c>
      <c r="B20" s="329"/>
      <c r="C20" s="329"/>
      <c r="D20" s="330"/>
      <c r="E20" s="212">
        <f>E24</f>
        <v>0</v>
      </c>
      <c r="F20" s="212">
        <f t="shared" ref="F20:O20" si="7">F24</f>
        <v>0</v>
      </c>
      <c r="G20" s="212">
        <f t="shared" si="7"/>
        <v>0</v>
      </c>
      <c r="H20" s="216">
        <f t="shared" si="7"/>
        <v>0</v>
      </c>
      <c r="I20" s="216">
        <f t="shared" si="7"/>
        <v>217496.43</v>
      </c>
      <c r="J20" s="216">
        <f t="shared" si="7"/>
        <v>0</v>
      </c>
      <c r="K20" s="216">
        <f t="shared" si="7"/>
        <v>0</v>
      </c>
      <c r="L20" s="216">
        <f t="shared" si="7"/>
        <v>0</v>
      </c>
      <c r="M20" s="216">
        <f t="shared" si="7"/>
        <v>0</v>
      </c>
      <c r="N20" s="216">
        <f t="shared" si="7"/>
        <v>0</v>
      </c>
      <c r="O20" s="216">
        <f t="shared" si="7"/>
        <v>217496.43</v>
      </c>
    </row>
    <row r="21" spans="1:15" ht="36" customHeight="1" x14ac:dyDescent="0.3">
      <c r="A21" s="328" t="s">
        <v>235</v>
      </c>
      <c r="B21" s="329"/>
      <c r="C21" s="329"/>
      <c r="D21" s="330"/>
      <c r="E21" s="212">
        <f>E26</f>
        <v>0</v>
      </c>
      <c r="F21" s="212">
        <f t="shared" ref="F21:G21" si="8">F26</f>
        <v>0</v>
      </c>
      <c r="G21" s="212">
        <f t="shared" si="8"/>
        <v>0</v>
      </c>
      <c r="H21" s="216">
        <f>SUM(H23:H26)</f>
        <v>14178981</v>
      </c>
      <c r="I21" s="216">
        <f>SUM(I25:I26)</f>
        <v>14225487.57</v>
      </c>
      <c r="J21" s="216">
        <f>SUM(J23:J26)</f>
        <v>15737356.49</v>
      </c>
      <c r="K21" s="216">
        <f t="shared" ref="K21:N21" si="9">SUM(K23:K26)</f>
        <v>14927495</v>
      </c>
      <c r="L21" s="216">
        <f t="shared" si="9"/>
        <v>13294140</v>
      </c>
      <c r="M21" s="216">
        <f t="shared" si="9"/>
        <v>0</v>
      </c>
      <c r="N21" s="216">
        <f t="shared" si="9"/>
        <v>0</v>
      </c>
      <c r="O21" s="216">
        <f>SUM(E21:N21)</f>
        <v>72363460.060000002</v>
      </c>
    </row>
    <row r="22" spans="1:15" ht="36" customHeight="1" x14ac:dyDescent="0.3">
      <c r="A22" s="341" t="s">
        <v>14</v>
      </c>
      <c r="B22" s="341" t="s">
        <v>257</v>
      </c>
      <c r="C22" s="341" t="s">
        <v>243</v>
      </c>
      <c r="D22" s="196" t="s">
        <v>238</v>
      </c>
      <c r="E22" s="197">
        <f t="shared" ref="E22:J22" si="10">SUM(E23:E26)</f>
        <v>0</v>
      </c>
      <c r="F22" s="197">
        <f t="shared" si="10"/>
        <v>0</v>
      </c>
      <c r="G22" s="197">
        <f t="shared" si="10"/>
        <v>0</v>
      </c>
      <c r="H22" s="217">
        <f t="shared" si="10"/>
        <v>14178981</v>
      </c>
      <c r="I22" s="217">
        <f t="shared" si="10"/>
        <v>14442984</v>
      </c>
      <c r="J22" s="217">
        <f t="shared" si="10"/>
        <v>15737356.49</v>
      </c>
      <c r="K22" s="217">
        <f t="shared" ref="K22:O22" si="11">SUM(K23:K26)</f>
        <v>14927495</v>
      </c>
      <c r="L22" s="217">
        <f t="shared" si="11"/>
        <v>13294140</v>
      </c>
      <c r="M22" s="217">
        <f t="shared" si="11"/>
        <v>0</v>
      </c>
      <c r="N22" s="217">
        <f t="shared" si="11"/>
        <v>0</v>
      </c>
      <c r="O22" s="217">
        <f t="shared" si="11"/>
        <v>72580956.49000001</v>
      </c>
    </row>
    <row r="23" spans="1:15" ht="49.5" customHeight="1" x14ac:dyDescent="0.3">
      <c r="A23" s="342"/>
      <c r="B23" s="342"/>
      <c r="C23" s="342"/>
      <c r="D23" s="293" t="s">
        <v>50</v>
      </c>
      <c r="E23" s="199">
        <v>0</v>
      </c>
      <c r="F23" s="199">
        <v>0</v>
      </c>
      <c r="G23" s="199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f>N23+M23+L23+K23+J23+I23+H23</f>
        <v>0</v>
      </c>
    </row>
    <row r="24" spans="1:15" ht="63" customHeight="1" x14ac:dyDescent="0.3">
      <c r="A24" s="342"/>
      <c r="B24" s="342"/>
      <c r="C24" s="342"/>
      <c r="D24" s="196" t="s">
        <v>236</v>
      </c>
      <c r="E24" s="213">
        <v>0</v>
      </c>
      <c r="F24" s="213">
        <v>0</v>
      </c>
      <c r="G24" s="213">
        <v>0</v>
      </c>
      <c r="H24" s="219">
        <v>0</v>
      </c>
      <c r="I24" s="218">
        <v>217496.43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f>N24+M24+L24+K24+J24+I24+H24</f>
        <v>217496.43</v>
      </c>
    </row>
    <row r="25" spans="1:15" ht="87.75" customHeight="1" x14ac:dyDescent="0.3">
      <c r="A25" s="342"/>
      <c r="B25" s="342"/>
      <c r="C25" s="342"/>
      <c r="D25" s="292" t="s">
        <v>235</v>
      </c>
      <c r="E25" s="213">
        <v>0</v>
      </c>
      <c r="F25" s="213">
        <v>0</v>
      </c>
      <c r="G25" s="213">
        <v>0</v>
      </c>
      <c r="H25" s="219">
        <v>14128981</v>
      </c>
      <c r="I25" s="233">
        <v>14129487.57</v>
      </c>
      <c r="J25" s="233">
        <v>15641356.49</v>
      </c>
      <c r="K25" s="233">
        <v>14831495</v>
      </c>
      <c r="L25" s="233">
        <v>13198140</v>
      </c>
      <c r="M25" s="233"/>
      <c r="N25" s="233"/>
      <c r="O25" s="233">
        <f>SUM(E25:N25)</f>
        <v>71929460.060000002</v>
      </c>
    </row>
    <row r="26" spans="1:15" ht="88.5" customHeight="1" x14ac:dyDescent="0.3">
      <c r="A26" s="361"/>
      <c r="B26" s="361"/>
      <c r="C26" s="361"/>
      <c r="D26" s="196" t="s">
        <v>305</v>
      </c>
      <c r="E26" s="197">
        <v>0</v>
      </c>
      <c r="F26" s="197">
        <v>0</v>
      </c>
      <c r="G26" s="197">
        <v>0</v>
      </c>
      <c r="H26" s="217">
        <v>50000</v>
      </c>
      <c r="I26" s="218">
        <v>96000</v>
      </c>
      <c r="J26" s="218">
        <v>96000</v>
      </c>
      <c r="K26" s="218">
        <v>96000</v>
      </c>
      <c r="L26" s="218">
        <v>96000</v>
      </c>
      <c r="M26" s="218">
        <v>0</v>
      </c>
      <c r="N26" s="218">
        <v>0</v>
      </c>
      <c r="O26" s="218">
        <f>SUM(E26:N26)</f>
        <v>434000</v>
      </c>
    </row>
    <row r="27" spans="1:15" ht="37.15" customHeight="1" thickBot="1" x14ac:dyDescent="0.35">
      <c r="A27" s="355" t="s">
        <v>258</v>
      </c>
      <c r="B27" s="356"/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356"/>
      <c r="N27" s="356"/>
      <c r="O27" s="357"/>
    </row>
    <row r="28" spans="1:15" ht="35.25" customHeight="1" x14ac:dyDescent="0.3">
      <c r="A28" s="358" t="s">
        <v>238</v>
      </c>
      <c r="B28" s="359"/>
      <c r="C28" s="359"/>
      <c r="D28" s="360"/>
      <c r="E28" s="236">
        <f>E29+E30+E31</f>
        <v>0</v>
      </c>
      <c r="F28" s="236">
        <f t="shared" ref="F28:O28" si="12">F29+F30+F31</f>
        <v>0</v>
      </c>
      <c r="G28" s="236">
        <f t="shared" si="12"/>
        <v>0</v>
      </c>
      <c r="H28" s="237">
        <f t="shared" si="12"/>
        <v>6395763.4199999999</v>
      </c>
      <c r="I28" s="237">
        <f t="shared" si="12"/>
        <v>6860299.5300000003</v>
      </c>
      <c r="J28" s="237">
        <f>J29+J30+J31</f>
        <v>7635171</v>
      </c>
      <c r="K28" s="237">
        <f t="shared" si="12"/>
        <v>7206030</v>
      </c>
      <c r="L28" s="237">
        <f t="shared" si="12"/>
        <v>6367490</v>
      </c>
      <c r="M28" s="237">
        <f t="shared" si="12"/>
        <v>0</v>
      </c>
      <c r="N28" s="237">
        <f t="shared" si="12"/>
        <v>0</v>
      </c>
      <c r="O28" s="237">
        <f t="shared" si="12"/>
        <v>34464753.949999996</v>
      </c>
    </row>
    <row r="29" spans="1:15" ht="33.75" customHeight="1" x14ac:dyDescent="0.3">
      <c r="A29" s="347" t="s">
        <v>50</v>
      </c>
      <c r="B29" s="348"/>
      <c r="C29" s="348"/>
      <c r="D29" s="349"/>
      <c r="E29" s="212">
        <f>E33</f>
        <v>0</v>
      </c>
      <c r="F29" s="212">
        <f t="shared" ref="F29:O29" si="13">F33</f>
        <v>0</v>
      </c>
      <c r="G29" s="212">
        <f t="shared" si="13"/>
        <v>0</v>
      </c>
      <c r="H29" s="216">
        <f t="shared" si="13"/>
        <v>0</v>
      </c>
      <c r="I29" s="216">
        <f t="shared" si="13"/>
        <v>0</v>
      </c>
      <c r="J29" s="216">
        <f t="shared" si="13"/>
        <v>0</v>
      </c>
      <c r="K29" s="216">
        <f t="shared" si="13"/>
        <v>0</v>
      </c>
      <c r="L29" s="216">
        <f t="shared" si="13"/>
        <v>0</v>
      </c>
      <c r="M29" s="216">
        <f t="shared" si="13"/>
        <v>0</v>
      </c>
      <c r="N29" s="216">
        <f t="shared" si="13"/>
        <v>0</v>
      </c>
      <c r="O29" s="216">
        <f t="shared" si="13"/>
        <v>0</v>
      </c>
    </row>
    <row r="30" spans="1:15" ht="30" customHeight="1" x14ac:dyDescent="0.3">
      <c r="A30" s="347" t="s">
        <v>236</v>
      </c>
      <c r="B30" s="348"/>
      <c r="C30" s="348"/>
      <c r="D30" s="349"/>
      <c r="E30" s="212">
        <f>E34</f>
        <v>0</v>
      </c>
      <c r="F30" s="212">
        <f t="shared" ref="F30:O30" si="14">F34</f>
        <v>0</v>
      </c>
      <c r="G30" s="212">
        <f t="shared" si="14"/>
        <v>0</v>
      </c>
      <c r="H30" s="216">
        <f t="shared" si="14"/>
        <v>0</v>
      </c>
      <c r="I30" s="216">
        <f t="shared" si="14"/>
        <v>117737.87</v>
      </c>
      <c r="J30" s="216">
        <f t="shared" si="14"/>
        <v>0</v>
      </c>
      <c r="K30" s="216">
        <f t="shared" si="14"/>
        <v>0</v>
      </c>
      <c r="L30" s="216">
        <f t="shared" si="14"/>
        <v>0</v>
      </c>
      <c r="M30" s="216">
        <f t="shared" si="14"/>
        <v>0</v>
      </c>
      <c r="N30" s="216">
        <f t="shared" si="14"/>
        <v>0</v>
      </c>
      <c r="O30" s="216">
        <f t="shared" si="14"/>
        <v>117737.87</v>
      </c>
    </row>
    <row r="31" spans="1:15" ht="30.75" customHeight="1" x14ac:dyDescent="0.3">
      <c r="A31" s="347" t="s">
        <v>235</v>
      </c>
      <c r="B31" s="348"/>
      <c r="C31" s="348"/>
      <c r="D31" s="349"/>
      <c r="E31" s="212">
        <f>E36</f>
        <v>0</v>
      </c>
      <c r="F31" s="212">
        <f t="shared" ref="F31:G31" si="15">F36</f>
        <v>0</v>
      </c>
      <c r="G31" s="212">
        <f t="shared" si="15"/>
        <v>0</v>
      </c>
      <c r="H31" s="216">
        <f>H36+H35</f>
        <v>6395763.4199999999</v>
      </c>
      <c r="I31" s="216">
        <f>I36+I35</f>
        <v>6742561.6600000001</v>
      </c>
      <c r="J31" s="216">
        <f>J36+J35</f>
        <v>7635171</v>
      </c>
      <c r="K31" s="216">
        <f t="shared" ref="K31:N31" si="16">K36+K35</f>
        <v>7206030</v>
      </c>
      <c r="L31" s="216">
        <f t="shared" si="16"/>
        <v>6367490</v>
      </c>
      <c r="M31" s="216">
        <f t="shared" si="16"/>
        <v>0</v>
      </c>
      <c r="N31" s="216">
        <f t="shared" si="16"/>
        <v>0</v>
      </c>
      <c r="O31" s="216">
        <f>SUM(E31:N31)</f>
        <v>34347016.079999998</v>
      </c>
    </row>
    <row r="32" spans="1:15" ht="37.5" customHeight="1" x14ac:dyDescent="0.3">
      <c r="A32" s="353" t="s">
        <v>8</v>
      </c>
      <c r="B32" s="341" t="s">
        <v>259</v>
      </c>
      <c r="C32" s="343" t="s">
        <v>276</v>
      </c>
      <c r="D32" s="196" t="s">
        <v>238</v>
      </c>
      <c r="E32" s="197">
        <f>SUM(E33:E36)</f>
        <v>0</v>
      </c>
      <c r="F32" s="197">
        <f t="shared" ref="F32:N32" si="17">SUM(F33:F36)</f>
        <v>0</v>
      </c>
      <c r="G32" s="197">
        <f t="shared" si="17"/>
        <v>0</v>
      </c>
      <c r="H32" s="217">
        <f t="shared" si="17"/>
        <v>6395763.4199999999</v>
      </c>
      <c r="I32" s="217">
        <f>SUM(I33:I36)</f>
        <v>6860299.5300000003</v>
      </c>
      <c r="J32" s="217">
        <f t="shared" si="17"/>
        <v>7635171</v>
      </c>
      <c r="K32" s="217">
        <f t="shared" si="17"/>
        <v>7206030</v>
      </c>
      <c r="L32" s="217">
        <f t="shared" si="17"/>
        <v>6367490</v>
      </c>
      <c r="M32" s="217">
        <f t="shared" si="17"/>
        <v>0</v>
      </c>
      <c r="N32" s="217">
        <f t="shared" si="17"/>
        <v>0</v>
      </c>
      <c r="O32" s="217">
        <f>SUM(O33:O36)</f>
        <v>34464753.949999996</v>
      </c>
    </row>
    <row r="33" spans="1:15" ht="53.25" customHeight="1" x14ac:dyDescent="0.3">
      <c r="A33" s="354"/>
      <c r="B33" s="342"/>
      <c r="C33" s="344"/>
      <c r="D33" s="211" t="s">
        <v>50</v>
      </c>
      <c r="E33" s="199">
        <v>0</v>
      </c>
      <c r="F33" s="199">
        <v>0</v>
      </c>
      <c r="G33" s="199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f>N33+M33+L33+K33+J33+I33+H33</f>
        <v>0</v>
      </c>
    </row>
    <row r="34" spans="1:15" ht="72" customHeight="1" x14ac:dyDescent="0.3">
      <c r="A34" s="354"/>
      <c r="B34" s="342"/>
      <c r="C34" s="344"/>
      <c r="D34" s="196" t="s">
        <v>236</v>
      </c>
      <c r="E34" s="213">
        <v>0</v>
      </c>
      <c r="F34" s="213">
        <v>0</v>
      </c>
      <c r="G34" s="213">
        <v>0</v>
      </c>
      <c r="H34" s="219">
        <v>0</v>
      </c>
      <c r="I34" s="218">
        <v>117737.87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f>N34+M34+L34+K34+J34+I34+H34</f>
        <v>117737.87</v>
      </c>
    </row>
    <row r="35" spans="1:15" ht="93" customHeight="1" x14ac:dyDescent="0.3">
      <c r="A35" s="354"/>
      <c r="B35" s="342"/>
      <c r="C35" s="344"/>
      <c r="D35" s="241" t="s">
        <v>235</v>
      </c>
      <c r="E35" s="213">
        <v>0</v>
      </c>
      <c r="F35" s="213">
        <v>0</v>
      </c>
      <c r="G35" s="213">
        <v>0</v>
      </c>
      <c r="H35" s="219">
        <v>6389763.4199999999</v>
      </c>
      <c r="I35" s="233">
        <v>6736561.6600000001</v>
      </c>
      <c r="J35" s="233">
        <v>7628671</v>
      </c>
      <c r="K35" s="233">
        <v>7199530</v>
      </c>
      <c r="L35" s="233">
        <v>6360990</v>
      </c>
      <c r="M35" s="233"/>
      <c r="N35" s="233"/>
      <c r="O35" s="233">
        <f>SUM(E35:N35)</f>
        <v>34315516.079999998</v>
      </c>
    </row>
    <row r="36" spans="1:15" ht="93" customHeight="1" thickBot="1" x14ac:dyDescent="0.35">
      <c r="A36" s="354"/>
      <c r="B36" s="342"/>
      <c r="C36" s="344"/>
      <c r="D36" s="241" t="s">
        <v>305</v>
      </c>
      <c r="E36" s="213">
        <v>0</v>
      </c>
      <c r="F36" s="213">
        <v>0</v>
      </c>
      <c r="G36" s="213">
        <v>0</v>
      </c>
      <c r="H36" s="219">
        <v>6000</v>
      </c>
      <c r="I36" s="233">
        <v>6000</v>
      </c>
      <c r="J36" s="233">
        <v>6500</v>
      </c>
      <c r="K36" s="233">
        <v>6500</v>
      </c>
      <c r="L36" s="233">
        <v>6500</v>
      </c>
      <c r="M36" s="233">
        <v>0</v>
      </c>
      <c r="N36" s="233">
        <v>0</v>
      </c>
      <c r="O36" s="233">
        <f>SUM(E36:N36)</f>
        <v>31500</v>
      </c>
    </row>
    <row r="37" spans="1:15" ht="50.45" customHeight="1" thickBot="1" x14ac:dyDescent="0.35">
      <c r="A37" s="318" t="s">
        <v>260</v>
      </c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6"/>
    </row>
    <row r="38" spans="1:15" ht="32.25" customHeight="1" x14ac:dyDescent="0.3">
      <c r="A38" s="358" t="s">
        <v>238</v>
      </c>
      <c r="B38" s="359"/>
      <c r="C38" s="359"/>
      <c r="D38" s="360"/>
      <c r="E38" s="237">
        <f>E39+E40+E41</f>
        <v>200000</v>
      </c>
      <c r="F38" s="237">
        <f t="shared" ref="F38:N38" si="18">F39+F40+F41</f>
        <v>271520</v>
      </c>
      <c r="G38" s="237">
        <f t="shared" si="18"/>
        <v>39200</v>
      </c>
      <c r="H38" s="237">
        <f t="shared" si="18"/>
        <v>160341</v>
      </c>
      <c r="I38" s="237">
        <f t="shared" si="18"/>
        <v>200000</v>
      </c>
      <c r="J38" s="237">
        <f t="shared" si="18"/>
        <v>200000</v>
      </c>
      <c r="K38" s="237">
        <f t="shared" si="18"/>
        <v>0</v>
      </c>
      <c r="L38" s="237">
        <f t="shared" si="18"/>
        <v>0</v>
      </c>
      <c r="M38" s="237">
        <f t="shared" si="18"/>
        <v>0</v>
      </c>
      <c r="N38" s="237">
        <f t="shared" si="18"/>
        <v>0</v>
      </c>
      <c r="O38" s="237">
        <f>O39+O40+O41</f>
        <v>1071061</v>
      </c>
    </row>
    <row r="39" spans="1:15" ht="36.75" customHeight="1" x14ac:dyDescent="0.3">
      <c r="A39" s="347" t="s">
        <v>50</v>
      </c>
      <c r="B39" s="348"/>
      <c r="C39" s="348"/>
      <c r="D39" s="349"/>
      <c r="E39" s="216">
        <f>E43</f>
        <v>0</v>
      </c>
      <c r="F39" s="216">
        <f t="shared" ref="F39:O39" si="19">F43</f>
        <v>0</v>
      </c>
      <c r="G39" s="216">
        <f t="shared" si="19"/>
        <v>0</v>
      </c>
      <c r="H39" s="216">
        <f t="shared" si="19"/>
        <v>0</v>
      </c>
      <c r="I39" s="216">
        <f t="shared" si="19"/>
        <v>0</v>
      </c>
      <c r="J39" s="216">
        <f t="shared" si="19"/>
        <v>0</v>
      </c>
      <c r="K39" s="216">
        <f t="shared" si="19"/>
        <v>0</v>
      </c>
      <c r="L39" s="216">
        <f t="shared" si="19"/>
        <v>0</v>
      </c>
      <c r="M39" s="216">
        <f t="shared" si="19"/>
        <v>0</v>
      </c>
      <c r="N39" s="216">
        <f t="shared" si="19"/>
        <v>0</v>
      </c>
      <c r="O39" s="216">
        <f t="shared" si="19"/>
        <v>0</v>
      </c>
    </row>
    <row r="40" spans="1:15" ht="25.5" customHeight="1" x14ac:dyDescent="0.3">
      <c r="A40" s="347" t="s">
        <v>236</v>
      </c>
      <c r="B40" s="348"/>
      <c r="C40" s="348"/>
      <c r="D40" s="349"/>
      <c r="E40" s="216">
        <f>E44</f>
        <v>0</v>
      </c>
      <c r="F40" s="216">
        <f t="shared" ref="F40:O40" si="20">F44</f>
        <v>0</v>
      </c>
      <c r="G40" s="216">
        <f t="shared" si="20"/>
        <v>0</v>
      </c>
      <c r="H40" s="216">
        <f t="shared" si="20"/>
        <v>0</v>
      </c>
      <c r="I40" s="216">
        <f t="shared" si="20"/>
        <v>0</v>
      </c>
      <c r="J40" s="216">
        <f t="shared" si="20"/>
        <v>0</v>
      </c>
      <c r="K40" s="216">
        <f t="shared" si="20"/>
        <v>0</v>
      </c>
      <c r="L40" s="216">
        <f t="shared" si="20"/>
        <v>0</v>
      </c>
      <c r="M40" s="216">
        <f t="shared" si="20"/>
        <v>0</v>
      </c>
      <c r="N40" s="216">
        <f t="shared" si="20"/>
        <v>0</v>
      </c>
      <c r="O40" s="216">
        <f t="shared" si="20"/>
        <v>0</v>
      </c>
    </row>
    <row r="41" spans="1:15" ht="30.75" customHeight="1" x14ac:dyDescent="0.3">
      <c r="A41" s="347" t="s">
        <v>235</v>
      </c>
      <c r="B41" s="348"/>
      <c r="C41" s="348"/>
      <c r="D41" s="349"/>
      <c r="E41" s="216">
        <f>E45</f>
        <v>200000</v>
      </c>
      <c r="F41" s="216">
        <f t="shared" ref="F41:O41" si="21">F45</f>
        <v>271520</v>
      </c>
      <c r="G41" s="216">
        <f t="shared" si="21"/>
        <v>39200</v>
      </c>
      <c r="H41" s="216">
        <f t="shared" si="21"/>
        <v>160341</v>
      </c>
      <c r="I41" s="216">
        <f t="shared" si="21"/>
        <v>200000</v>
      </c>
      <c r="J41" s="216">
        <f t="shared" si="21"/>
        <v>200000</v>
      </c>
      <c r="K41" s="216">
        <f t="shared" si="21"/>
        <v>0</v>
      </c>
      <c r="L41" s="216">
        <f t="shared" si="21"/>
        <v>0</v>
      </c>
      <c r="M41" s="216">
        <f t="shared" si="21"/>
        <v>0</v>
      </c>
      <c r="N41" s="216">
        <f t="shared" si="21"/>
        <v>0</v>
      </c>
      <c r="O41" s="216">
        <f t="shared" si="21"/>
        <v>1071061</v>
      </c>
    </row>
    <row r="42" spans="1:15" ht="54.6" customHeight="1" x14ac:dyDescent="0.3">
      <c r="A42" s="341" t="s">
        <v>32</v>
      </c>
      <c r="B42" s="341" t="s">
        <v>306</v>
      </c>
      <c r="C42" s="343" t="s">
        <v>243</v>
      </c>
      <c r="D42" s="196" t="s">
        <v>238</v>
      </c>
      <c r="E42" s="217">
        <f>E43+E44+E45</f>
        <v>200000</v>
      </c>
      <c r="F42" s="217">
        <f t="shared" ref="F42:O42" si="22">F43+F44+F45</f>
        <v>271520</v>
      </c>
      <c r="G42" s="217">
        <f t="shared" si="22"/>
        <v>39200</v>
      </c>
      <c r="H42" s="217">
        <f t="shared" si="22"/>
        <v>160341</v>
      </c>
      <c r="I42" s="217">
        <f t="shared" si="22"/>
        <v>200000</v>
      </c>
      <c r="J42" s="217">
        <f t="shared" si="22"/>
        <v>200000</v>
      </c>
      <c r="K42" s="217">
        <f t="shared" si="22"/>
        <v>0</v>
      </c>
      <c r="L42" s="217">
        <f t="shared" si="22"/>
        <v>0</v>
      </c>
      <c r="M42" s="217">
        <f t="shared" si="22"/>
        <v>0</v>
      </c>
      <c r="N42" s="217">
        <f t="shared" si="22"/>
        <v>0</v>
      </c>
      <c r="O42" s="217">
        <f t="shared" si="22"/>
        <v>1071061</v>
      </c>
    </row>
    <row r="43" spans="1:15" ht="49.15" customHeight="1" x14ac:dyDescent="0.3">
      <c r="A43" s="342"/>
      <c r="B43" s="342"/>
      <c r="C43" s="344"/>
      <c r="D43" s="211" t="s">
        <v>50</v>
      </c>
      <c r="E43" s="220">
        <v>0</v>
      </c>
      <c r="F43" s="220">
        <v>0</v>
      </c>
      <c r="G43" s="220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  <c r="O43" s="218">
        <f>SUM(E43:N43)</f>
        <v>0</v>
      </c>
    </row>
    <row r="44" spans="1:15" ht="71.25" customHeight="1" x14ac:dyDescent="0.3">
      <c r="A44" s="342"/>
      <c r="B44" s="342"/>
      <c r="C44" s="344"/>
      <c r="D44" s="196" t="s">
        <v>236</v>
      </c>
      <c r="E44" s="219">
        <v>0</v>
      </c>
      <c r="F44" s="219">
        <v>0</v>
      </c>
      <c r="G44" s="219">
        <v>0</v>
      </c>
      <c r="H44" s="219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f>SUM(E44:N44)</f>
        <v>0</v>
      </c>
    </row>
    <row r="45" spans="1:15" ht="90" customHeight="1" thickBot="1" x14ac:dyDescent="0.35">
      <c r="A45" s="342"/>
      <c r="B45" s="342"/>
      <c r="C45" s="344"/>
      <c r="D45" s="210" t="s">
        <v>235</v>
      </c>
      <c r="E45" s="219">
        <v>200000</v>
      </c>
      <c r="F45" s="219">
        <v>271520</v>
      </c>
      <c r="G45" s="221">
        <v>39200</v>
      </c>
      <c r="H45" s="221">
        <v>160341</v>
      </c>
      <c r="I45" s="280">
        <v>200000</v>
      </c>
      <c r="J45" s="233">
        <v>200000</v>
      </c>
      <c r="K45" s="233">
        <v>0</v>
      </c>
      <c r="L45" s="233">
        <v>0</v>
      </c>
      <c r="M45" s="233">
        <v>0</v>
      </c>
      <c r="N45" s="233">
        <v>0</v>
      </c>
      <c r="O45" s="233">
        <f>SUM(E45:N45)</f>
        <v>1071061</v>
      </c>
    </row>
    <row r="46" spans="1:15" ht="39.6" customHeight="1" thickBot="1" x14ac:dyDescent="0.35">
      <c r="A46" s="318" t="s">
        <v>265</v>
      </c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6"/>
    </row>
    <row r="47" spans="1:15" ht="28.5" customHeight="1" x14ac:dyDescent="0.3">
      <c r="A47" s="358" t="s">
        <v>238</v>
      </c>
      <c r="B47" s="359"/>
      <c r="C47" s="359"/>
      <c r="D47" s="360"/>
      <c r="E47" s="236">
        <f>E48+E49+E50</f>
        <v>0</v>
      </c>
      <c r="F47" s="236">
        <f>F48+F49+F50</f>
        <v>0</v>
      </c>
      <c r="G47" s="237">
        <f>G48+G49+G50</f>
        <v>695000</v>
      </c>
      <c r="H47" s="238">
        <f>H48+H49+H50</f>
        <v>1446693.94</v>
      </c>
      <c r="I47" s="238">
        <f t="shared" ref="I47:N47" si="23">I48+I49+I50</f>
        <v>1317638.3900000001</v>
      </c>
      <c r="J47" s="238">
        <f t="shared" si="23"/>
        <v>1362000</v>
      </c>
      <c r="K47" s="238">
        <f t="shared" si="23"/>
        <v>0</v>
      </c>
      <c r="L47" s="238">
        <f t="shared" si="23"/>
        <v>0</v>
      </c>
      <c r="M47" s="238">
        <f t="shared" si="23"/>
        <v>0</v>
      </c>
      <c r="N47" s="238">
        <f t="shared" si="23"/>
        <v>0</v>
      </c>
      <c r="O47" s="238">
        <f>O48+O49+O50</f>
        <v>4821332.33</v>
      </c>
    </row>
    <row r="48" spans="1:15" ht="30" customHeight="1" x14ac:dyDescent="0.3">
      <c r="A48" s="347" t="s">
        <v>50</v>
      </c>
      <c r="B48" s="348"/>
      <c r="C48" s="348"/>
      <c r="D48" s="349"/>
      <c r="E48" s="212">
        <f>E52</f>
        <v>0</v>
      </c>
      <c r="F48" s="212">
        <f t="shared" ref="F48:N48" si="24">F52</f>
        <v>0</v>
      </c>
      <c r="G48" s="216">
        <f t="shared" si="24"/>
        <v>0</v>
      </c>
      <c r="H48" s="216">
        <f t="shared" si="24"/>
        <v>0</v>
      </c>
      <c r="I48" s="216">
        <f t="shared" si="24"/>
        <v>0</v>
      </c>
      <c r="J48" s="216">
        <f t="shared" si="24"/>
        <v>0</v>
      </c>
      <c r="K48" s="216">
        <f t="shared" si="24"/>
        <v>0</v>
      </c>
      <c r="L48" s="216">
        <f t="shared" si="24"/>
        <v>0</v>
      </c>
      <c r="M48" s="216">
        <f t="shared" si="24"/>
        <v>0</v>
      </c>
      <c r="N48" s="216">
        <f t="shared" si="24"/>
        <v>0</v>
      </c>
      <c r="O48" s="216">
        <f>SUM(E48:N48)</f>
        <v>0</v>
      </c>
    </row>
    <row r="49" spans="1:15" ht="30.75" customHeight="1" x14ac:dyDescent="0.3">
      <c r="A49" s="347" t="s">
        <v>236</v>
      </c>
      <c r="B49" s="348"/>
      <c r="C49" s="348"/>
      <c r="D49" s="349"/>
      <c r="E49" s="212">
        <f>E53</f>
        <v>0</v>
      </c>
      <c r="F49" s="212">
        <f t="shared" ref="F49:N49" si="25">F53</f>
        <v>0</v>
      </c>
      <c r="G49" s="216">
        <f t="shared" si="25"/>
        <v>0</v>
      </c>
      <c r="H49" s="216">
        <f t="shared" si="25"/>
        <v>0</v>
      </c>
      <c r="I49" s="216">
        <f t="shared" si="25"/>
        <v>0</v>
      </c>
      <c r="J49" s="216">
        <f t="shared" si="25"/>
        <v>0</v>
      </c>
      <c r="K49" s="216">
        <f t="shared" si="25"/>
        <v>0</v>
      </c>
      <c r="L49" s="216">
        <f t="shared" si="25"/>
        <v>0</v>
      </c>
      <c r="M49" s="216">
        <f t="shared" si="25"/>
        <v>0</v>
      </c>
      <c r="N49" s="216">
        <f t="shared" si="25"/>
        <v>0</v>
      </c>
      <c r="O49" s="216">
        <f>SUM(E49:N49)</f>
        <v>0</v>
      </c>
    </row>
    <row r="50" spans="1:15" ht="39.75" customHeight="1" x14ac:dyDescent="0.3">
      <c r="A50" s="347" t="s">
        <v>302</v>
      </c>
      <c r="B50" s="348"/>
      <c r="C50" s="348"/>
      <c r="D50" s="349"/>
      <c r="E50" s="212">
        <f>E55</f>
        <v>0</v>
      </c>
      <c r="F50" s="212">
        <f t="shared" ref="F50:N50" si="26">F55</f>
        <v>0</v>
      </c>
      <c r="G50" s="216">
        <f t="shared" si="26"/>
        <v>695000</v>
      </c>
      <c r="H50" s="216">
        <f>H55+H54</f>
        <v>1446693.94</v>
      </c>
      <c r="I50" s="216">
        <f t="shared" ref="I50:K50" si="27">I55+I54</f>
        <v>1317638.3900000001</v>
      </c>
      <c r="J50" s="291">
        <f t="shared" si="27"/>
        <v>1362000</v>
      </c>
      <c r="K50" s="216">
        <f t="shared" si="27"/>
        <v>0</v>
      </c>
      <c r="L50" s="216">
        <f t="shared" si="26"/>
        <v>0</v>
      </c>
      <c r="M50" s="216">
        <f t="shared" si="26"/>
        <v>0</v>
      </c>
      <c r="N50" s="216">
        <f t="shared" si="26"/>
        <v>0</v>
      </c>
      <c r="O50" s="216">
        <f>SUM(E50:N50)</f>
        <v>4821332.33</v>
      </c>
    </row>
    <row r="51" spans="1:15" ht="47.25" customHeight="1" x14ac:dyDescent="0.3">
      <c r="A51" s="341" t="s">
        <v>261</v>
      </c>
      <c r="B51" s="341" t="s">
        <v>262</v>
      </c>
      <c r="C51" s="343" t="s">
        <v>243</v>
      </c>
      <c r="D51" s="196" t="s">
        <v>238</v>
      </c>
      <c r="E51" s="197">
        <f>SUM(E52:E55)</f>
        <v>0</v>
      </c>
      <c r="F51" s="197">
        <f t="shared" ref="F51:O51" si="28">SUM(F52:F55)</f>
        <v>0</v>
      </c>
      <c r="G51" s="217">
        <f t="shared" si="28"/>
        <v>695000</v>
      </c>
      <c r="H51" s="217">
        <f>SUM(H52:H55)</f>
        <v>1446693.94</v>
      </c>
      <c r="I51" s="217">
        <f t="shared" si="28"/>
        <v>1317638.3900000001</v>
      </c>
      <c r="J51" s="217">
        <f t="shared" si="28"/>
        <v>1362000</v>
      </c>
      <c r="K51" s="217">
        <f t="shared" si="28"/>
        <v>0</v>
      </c>
      <c r="L51" s="217">
        <f t="shared" si="28"/>
        <v>0</v>
      </c>
      <c r="M51" s="217">
        <f t="shared" si="28"/>
        <v>0</v>
      </c>
      <c r="N51" s="217">
        <f t="shared" si="28"/>
        <v>0</v>
      </c>
      <c r="O51" s="217">
        <f t="shared" si="28"/>
        <v>4821332.33</v>
      </c>
    </row>
    <row r="52" spans="1:15" ht="58.5" customHeight="1" x14ac:dyDescent="0.3">
      <c r="A52" s="342"/>
      <c r="B52" s="342"/>
      <c r="C52" s="344"/>
      <c r="D52" s="211" t="s">
        <v>50</v>
      </c>
      <c r="E52" s="199">
        <v>0</v>
      </c>
      <c r="F52" s="199">
        <v>0</v>
      </c>
      <c r="G52" s="220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f>SUM(E52:N52)</f>
        <v>0</v>
      </c>
    </row>
    <row r="53" spans="1:15" ht="65.25" customHeight="1" x14ac:dyDescent="0.3">
      <c r="A53" s="342"/>
      <c r="B53" s="342"/>
      <c r="C53" s="344"/>
      <c r="D53" s="196" t="s">
        <v>236</v>
      </c>
      <c r="E53" s="213">
        <v>0</v>
      </c>
      <c r="F53" s="213">
        <v>0</v>
      </c>
      <c r="G53" s="219">
        <v>0</v>
      </c>
      <c r="H53" s="219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f>SUM(E53:N53)</f>
        <v>0</v>
      </c>
    </row>
    <row r="54" spans="1:15" ht="91.5" customHeight="1" x14ac:dyDescent="0.3">
      <c r="A54" s="342"/>
      <c r="B54" s="342"/>
      <c r="C54" s="344"/>
      <c r="D54" s="196" t="s">
        <v>235</v>
      </c>
      <c r="E54" s="213">
        <v>0</v>
      </c>
      <c r="F54" s="213">
        <v>0</v>
      </c>
      <c r="G54" s="221">
        <v>0</v>
      </c>
      <c r="H54" s="219">
        <v>793693.94</v>
      </c>
      <c r="I54" s="285">
        <v>643781.64</v>
      </c>
      <c r="J54" s="218">
        <v>800000</v>
      </c>
      <c r="K54" s="218">
        <v>0</v>
      </c>
      <c r="L54" s="218">
        <v>0</v>
      </c>
      <c r="M54" s="218">
        <v>0</v>
      </c>
      <c r="N54" s="218">
        <v>0</v>
      </c>
      <c r="O54" s="218">
        <f>SUM(E54:N54)</f>
        <v>2237475.58</v>
      </c>
    </row>
    <row r="55" spans="1:15" ht="159" customHeight="1" thickBot="1" x14ac:dyDescent="0.35">
      <c r="A55" s="342"/>
      <c r="B55" s="342"/>
      <c r="C55" s="344"/>
      <c r="D55" s="210" t="s">
        <v>337</v>
      </c>
      <c r="E55" s="213">
        <v>0</v>
      </c>
      <c r="F55" s="213">
        <v>0</v>
      </c>
      <c r="G55" s="221">
        <v>695000</v>
      </c>
      <c r="H55" s="219">
        <v>653000</v>
      </c>
      <c r="I55" s="280">
        <v>673856.75</v>
      </c>
      <c r="J55" s="233">
        <v>562000</v>
      </c>
      <c r="K55" s="233">
        <v>0</v>
      </c>
      <c r="L55" s="233">
        <v>0</v>
      </c>
      <c r="M55" s="233">
        <v>0</v>
      </c>
      <c r="N55" s="233">
        <v>0</v>
      </c>
      <c r="O55" s="233">
        <f>SUM(E55:N55)</f>
        <v>2583856.75</v>
      </c>
    </row>
    <row r="56" spans="1:15" ht="42" customHeight="1" thickBot="1" x14ac:dyDescent="0.35">
      <c r="A56" s="318" t="s">
        <v>307</v>
      </c>
      <c r="B56" s="345"/>
      <c r="C56" s="345"/>
      <c r="D56" s="345"/>
      <c r="E56" s="345"/>
      <c r="F56" s="345"/>
      <c r="G56" s="345"/>
      <c r="H56" s="345"/>
      <c r="I56" s="345"/>
      <c r="J56" s="345"/>
      <c r="K56" s="345"/>
      <c r="L56" s="345"/>
      <c r="M56" s="345"/>
      <c r="N56" s="345"/>
      <c r="O56" s="346"/>
    </row>
    <row r="57" spans="1:15" ht="31.5" customHeight="1" x14ac:dyDescent="0.3">
      <c r="A57" s="350" t="s">
        <v>238</v>
      </c>
      <c r="B57" s="351"/>
      <c r="C57" s="351"/>
      <c r="D57" s="352"/>
      <c r="E57" s="234">
        <f>E58+E59+E60</f>
        <v>0</v>
      </c>
      <c r="F57" s="235">
        <f t="shared" ref="F57:N57" si="29">F58+F59+F60</f>
        <v>8752105</v>
      </c>
      <c r="G57" s="235">
        <f t="shared" si="29"/>
        <v>6293552</v>
      </c>
      <c r="H57" s="235">
        <f t="shared" si="29"/>
        <v>8908554.2699999996</v>
      </c>
      <c r="I57" s="235">
        <f t="shared" si="29"/>
        <v>3295616</v>
      </c>
      <c r="J57" s="235">
        <f>J58+J59+J60</f>
        <v>38883777.959999993</v>
      </c>
      <c r="K57" s="235">
        <f t="shared" si="29"/>
        <v>0</v>
      </c>
      <c r="L57" s="235">
        <f t="shared" si="29"/>
        <v>0</v>
      </c>
      <c r="M57" s="235">
        <f t="shared" si="29"/>
        <v>0</v>
      </c>
      <c r="N57" s="235">
        <f t="shared" si="29"/>
        <v>0</v>
      </c>
      <c r="O57" s="235">
        <f>O58+O59+O60</f>
        <v>66133605.229999997</v>
      </c>
    </row>
    <row r="58" spans="1:15" ht="36.75" customHeight="1" x14ac:dyDescent="0.3">
      <c r="A58" s="328" t="s">
        <v>50</v>
      </c>
      <c r="B58" s="329"/>
      <c r="C58" s="329"/>
      <c r="D58" s="330"/>
      <c r="E58" s="190">
        <f t="shared" ref="E58" si="30">E62+E66+E86+E102+E115</f>
        <v>0</v>
      </c>
      <c r="F58" s="222">
        <f>F62+F66+F86+F102+F115+F139+F152</f>
        <v>0</v>
      </c>
      <c r="G58" s="222">
        <f>G62+G66+G86+G102+G115+G139+G152</f>
        <v>0</v>
      </c>
      <c r="H58" s="222">
        <f>H62+H66+H86+H102+H115+H139+H152+H143</f>
        <v>0</v>
      </c>
      <c r="I58" s="222">
        <f t="shared" ref="I58:N58" si="31">I62+I66+I86+I102+I115+I139+I152</f>
        <v>0</v>
      </c>
      <c r="J58" s="222">
        <f t="shared" si="31"/>
        <v>0</v>
      </c>
      <c r="K58" s="222">
        <f t="shared" si="31"/>
        <v>0</v>
      </c>
      <c r="L58" s="222">
        <f t="shared" si="31"/>
        <v>0</v>
      </c>
      <c r="M58" s="222">
        <f t="shared" si="31"/>
        <v>0</v>
      </c>
      <c r="N58" s="222">
        <f t="shared" si="31"/>
        <v>0</v>
      </c>
      <c r="O58" s="222">
        <f>SUM(E58:N58)</f>
        <v>0</v>
      </c>
    </row>
    <row r="59" spans="1:15" s="181" customFormat="1" ht="42.75" customHeight="1" x14ac:dyDescent="0.3">
      <c r="A59" s="328" t="s">
        <v>236</v>
      </c>
      <c r="B59" s="329"/>
      <c r="C59" s="329"/>
      <c r="D59" s="330"/>
      <c r="E59" s="190">
        <f>E63+E67+E87+E103+E115</f>
        <v>0</v>
      </c>
      <c r="F59" s="222">
        <f>F63+F67+F87+F103+F116+F140+F153</f>
        <v>7303655</v>
      </c>
      <c r="G59" s="222">
        <f>G63+G67+G87+G103+G116+G140+G153</f>
        <v>4776000</v>
      </c>
      <c r="H59" s="222">
        <f t="shared" ref="H59:N59" si="32">H63+H67+H87+H103+H116+H140+H153</f>
        <v>6000000</v>
      </c>
      <c r="I59" s="222">
        <f t="shared" si="32"/>
        <v>0</v>
      </c>
      <c r="J59" s="222">
        <f t="shared" si="32"/>
        <v>37771710.979999997</v>
      </c>
      <c r="K59" s="222">
        <f t="shared" si="32"/>
        <v>0</v>
      </c>
      <c r="L59" s="222">
        <f t="shared" si="32"/>
        <v>0</v>
      </c>
      <c r="M59" s="222">
        <f t="shared" si="32"/>
        <v>0</v>
      </c>
      <c r="N59" s="222">
        <f t="shared" si="32"/>
        <v>0</v>
      </c>
      <c r="O59" s="222">
        <f>SUM(E59:N59)</f>
        <v>55851365.979999997</v>
      </c>
    </row>
    <row r="60" spans="1:15" s="182" customFormat="1" ht="42" customHeight="1" x14ac:dyDescent="0.3">
      <c r="A60" s="328" t="s">
        <v>302</v>
      </c>
      <c r="B60" s="329"/>
      <c r="C60" s="329"/>
      <c r="D60" s="330"/>
      <c r="E60" s="190">
        <f>E64+E68+E88+E104+E117</f>
        <v>0</v>
      </c>
      <c r="F60" s="222">
        <f>F64+F68+F88+F104+F117+F141+F145+F149+F150+F154</f>
        <v>1448450</v>
      </c>
      <c r="G60" s="222">
        <f>G64+G68+G88+G104+G117+G141+G145+G149+G150+G154</f>
        <v>1517552</v>
      </c>
      <c r="H60" s="222">
        <f>H64+H68+H88+H104+H117+H141+H145+H149+H150+H154</f>
        <v>2908554.27</v>
      </c>
      <c r="I60" s="222">
        <f>I64+I68+I88+I104+I117+I141+I145+I149+I150+I154</f>
        <v>3295616</v>
      </c>
      <c r="J60" s="222">
        <f>J64+J68+J88+J104+J117+J141+J145+J149+J150+J154+J155</f>
        <v>1112066.98</v>
      </c>
      <c r="K60" s="222">
        <f>K64+K68+K88+K104+K117+K141+K145+K149+K150+K154</f>
        <v>0</v>
      </c>
      <c r="L60" s="222">
        <f>L64+L68+L88+L104+L117+L141+L145+L149+L150+L154</f>
        <v>0</v>
      </c>
      <c r="M60" s="222">
        <f>M64+M68+M88+M104+M117+M141+M145+M149+M150+M154</f>
        <v>0</v>
      </c>
      <c r="N60" s="222">
        <f>N64+N68+N88+N104+N117+N141+N145+N149+N150+N154</f>
        <v>0</v>
      </c>
      <c r="O60" s="222">
        <f>SUM(E60:N60)</f>
        <v>10282239.25</v>
      </c>
    </row>
    <row r="61" spans="1:15" ht="36" customHeight="1" x14ac:dyDescent="0.3">
      <c r="A61" s="370" t="s">
        <v>263</v>
      </c>
      <c r="B61" s="363" t="s">
        <v>244</v>
      </c>
      <c r="C61" s="366" t="s">
        <v>243</v>
      </c>
      <c r="D61" s="196" t="s">
        <v>238</v>
      </c>
      <c r="E61" s="191">
        <f>E62+E63+E64</f>
        <v>0</v>
      </c>
      <c r="F61" s="223">
        <f t="shared" ref="F61:N61" si="33">F62+F63+F64</f>
        <v>544794</v>
      </c>
      <c r="G61" s="223">
        <f t="shared" si="33"/>
        <v>0</v>
      </c>
      <c r="H61" s="223">
        <f t="shared" si="33"/>
        <v>0</v>
      </c>
      <c r="I61" s="223">
        <f t="shared" si="33"/>
        <v>0</v>
      </c>
      <c r="J61" s="223">
        <f t="shared" si="33"/>
        <v>0</v>
      </c>
      <c r="K61" s="223">
        <f t="shared" si="33"/>
        <v>0</v>
      </c>
      <c r="L61" s="223">
        <f t="shared" si="33"/>
        <v>0</v>
      </c>
      <c r="M61" s="223">
        <f t="shared" si="33"/>
        <v>0</v>
      </c>
      <c r="N61" s="223">
        <f t="shared" si="33"/>
        <v>0</v>
      </c>
      <c r="O61" s="223">
        <f>O62+O63+O64</f>
        <v>544794</v>
      </c>
    </row>
    <row r="62" spans="1:15" ht="40.5" customHeight="1" x14ac:dyDescent="0.3">
      <c r="A62" s="371"/>
      <c r="B62" s="364"/>
      <c r="C62" s="367"/>
      <c r="D62" s="211" t="s">
        <v>50</v>
      </c>
      <c r="E62" s="192">
        <v>0</v>
      </c>
      <c r="F62" s="224">
        <v>0</v>
      </c>
      <c r="G62" s="224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f>SUM(F62:N62)</f>
        <v>0</v>
      </c>
    </row>
    <row r="63" spans="1:15" s="181" customFormat="1" ht="73.5" customHeight="1" x14ac:dyDescent="0.3">
      <c r="A63" s="371"/>
      <c r="B63" s="364"/>
      <c r="C63" s="367"/>
      <c r="D63" s="196" t="s">
        <v>236</v>
      </c>
      <c r="E63" s="191">
        <v>0</v>
      </c>
      <c r="F63" s="223">
        <v>0</v>
      </c>
      <c r="G63" s="223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f>SUM(F63:N63)</f>
        <v>0</v>
      </c>
    </row>
    <row r="64" spans="1:15" s="182" customFormat="1" ht="87.75" customHeight="1" x14ac:dyDescent="0.3">
      <c r="A64" s="350"/>
      <c r="B64" s="365"/>
      <c r="C64" s="352"/>
      <c r="D64" s="196" t="s">
        <v>235</v>
      </c>
      <c r="E64" s="191">
        <v>0</v>
      </c>
      <c r="F64" s="223">
        <v>544794</v>
      </c>
      <c r="G64" s="223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f>SUM(F64:N64)</f>
        <v>544794</v>
      </c>
    </row>
    <row r="65" spans="1:15" s="193" customFormat="1" ht="40.5" customHeight="1" x14ac:dyDescent="0.3">
      <c r="A65" s="370" t="s">
        <v>267</v>
      </c>
      <c r="B65" s="363" t="s">
        <v>245</v>
      </c>
      <c r="C65" s="366"/>
      <c r="D65" s="196" t="s">
        <v>238</v>
      </c>
      <c r="E65" s="191">
        <f>E66+E67+E68</f>
        <v>0</v>
      </c>
      <c r="F65" s="223">
        <f t="shared" ref="F65:O65" si="34">F66+F67+F68</f>
        <v>8207311</v>
      </c>
      <c r="G65" s="223">
        <f t="shared" si="34"/>
        <v>4800000</v>
      </c>
      <c r="H65" s="223">
        <f t="shared" si="34"/>
        <v>0</v>
      </c>
      <c r="I65" s="223">
        <f t="shared" si="34"/>
        <v>0</v>
      </c>
      <c r="J65" s="223">
        <f t="shared" si="34"/>
        <v>0</v>
      </c>
      <c r="K65" s="223">
        <f t="shared" si="34"/>
        <v>0</v>
      </c>
      <c r="L65" s="223">
        <f t="shared" si="34"/>
        <v>0</v>
      </c>
      <c r="M65" s="223">
        <f t="shared" si="34"/>
        <v>0</v>
      </c>
      <c r="N65" s="223">
        <f t="shared" si="34"/>
        <v>0</v>
      </c>
      <c r="O65" s="223">
        <f t="shared" si="34"/>
        <v>13007311</v>
      </c>
    </row>
    <row r="66" spans="1:15" s="193" customFormat="1" ht="37.5" customHeight="1" x14ac:dyDescent="0.3">
      <c r="A66" s="371"/>
      <c r="B66" s="364"/>
      <c r="C66" s="367"/>
      <c r="D66" s="211" t="s">
        <v>50</v>
      </c>
      <c r="E66" s="192">
        <f>E70+E74+E78+E82</f>
        <v>0</v>
      </c>
      <c r="F66" s="224">
        <f t="shared" ref="F66:N66" si="35">F70+F74+F78+F82</f>
        <v>0</v>
      </c>
      <c r="G66" s="224">
        <f t="shared" si="35"/>
        <v>0</v>
      </c>
      <c r="H66" s="224">
        <f t="shared" si="35"/>
        <v>0</v>
      </c>
      <c r="I66" s="224">
        <f t="shared" si="35"/>
        <v>0</v>
      </c>
      <c r="J66" s="224">
        <f t="shared" si="35"/>
        <v>0</v>
      </c>
      <c r="K66" s="224">
        <f t="shared" si="35"/>
        <v>0</v>
      </c>
      <c r="L66" s="224">
        <f t="shared" si="35"/>
        <v>0</v>
      </c>
      <c r="M66" s="224">
        <f t="shared" si="35"/>
        <v>0</v>
      </c>
      <c r="N66" s="224">
        <f t="shared" si="35"/>
        <v>0</v>
      </c>
      <c r="O66" s="224">
        <f>SUM(F66:N66)</f>
        <v>0</v>
      </c>
    </row>
    <row r="67" spans="1:15" s="194" customFormat="1" ht="73.5" customHeight="1" x14ac:dyDescent="0.3">
      <c r="A67" s="371"/>
      <c r="B67" s="364"/>
      <c r="C67" s="367"/>
      <c r="D67" s="196" t="s">
        <v>236</v>
      </c>
      <c r="E67" s="191">
        <f>E71+E75+E79+E83</f>
        <v>0</v>
      </c>
      <c r="F67" s="223">
        <f t="shared" ref="F67:N67" si="36">F71+F75+F79+F83</f>
        <v>7303655</v>
      </c>
      <c r="G67" s="223">
        <f t="shared" si="36"/>
        <v>4776000</v>
      </c>
      <c r="H67" s="223">
        <f t="shared" si="36"/>
        <v>0</v>
      </c>
      <c r="I67" s="223">
        <f t="shared" si="36"/>
        <v>0</v>
      </c>
      <c r="J67" s="223">
        <f t="shared" si="36"/>
        <v>0</v>
      </c>
      <c r="K67" s="223">
        <f t="shared" si="36"/>
        <v>0</v>
      </c>
      <c r="L67" s="223">
        <f t="shared" si="36"/>
        <v>0</v>
      </c>
      <c r="M67" s="223">
        <f t="shared" si="36"/>
        <v>0</v>
      </c>
      <c r="N67" s="223">
        <f t="shared" si="36"/>
        <v>0</v>
      </c>
      <c r="O67" s="224">
        <f>SUM(F67:N67)</f>
        <v>12079655</v>
      </c>
    </row>
    <row r="68" spans="1:15" s="195" customFormat="1" ht="94.5" customHeight="1" x14ac:dyDescent="0.3">
      <c r="A68" s="350"/>
      <c r="B68" s="365"/>
      <c r="C68" s="352"/>
      <c r="D68" s="196" t="s">
        <v>235</v>
      </c>
      <c r="E68" s="191">
        <f>E72+E76+E80+E84</f>
        <v>0</v>
      </c>
      <c r="F68" s="223">
        <f t="shared" ref="F68:N68" si="37">F72+F76+F80+F84</f>
        <v>903656</v>
      </c>
      <c r="G68" s="223">
        <f t="shared" si="37"/>
        <v>24000</v>
      </c>
      <c r="H68" s="223">
        <f t="shared" si="37"/>
        <v>0</v>
      </c>
      <c r="I68" s="223">
        <f t="shared" si="37"/>
        <v>0</v>
      </c>
      <c r="J68" s="223">
        <f t="shared" si="37"/>
        <v>0</v>
      </c>
      <c r="K68" s="223">
        <f t="shared" si="37"/>
        <v>0</v>
      </c>
      <c r="L68" s="223">
        <f t="shared" si="37"/>
        <v>0</v>
      </c>
      <c r="M68" s="223">
        <f t="shared" si="37"/>
        <v>0</v>
      </c>
      <c r="N68" s="223">
        <f t="shared" si="37"/>
        <v>0</v>
      </c>
      <c r="O68" s="224">
        <f>SUM(F68:N68)</f>
        <v>927656</v>
      </c>
    </row>
    <row r="69" spans="1:15" s="195" customFormat="1" ht="57.75" customHeight="1" x14ac:dyDescent="0.3">
      <c r="A69" s="353" t="s">
        <v>268</v>
      </c>
      <c r="B69" s="341" t="s">
        <v>295</v>
      </c>
      <c r="C69" s="343" t="s">
        <v>246</v>
      </c>
      <c r="D69" s="196" t="s">
        <v>238</v>
      </c>
      <c r="E69" s="197">
        <f t="shared" ref="E69:N69" si="38">E70+E71+E72</f>
        <v>0</v>
      </c>
      <c r="F69" s="217">
        <f t="shared" si="38"/>
        <v>0</v>
      </c>
      <c r="G69" s="217">
        <f t="shared" si="38"/>
        <v>4800000</v>
      </c>
      <c r="H69" s="217">
        <f t="shared" si="38"/>
        <v>0</v>
      </c>
      <c r="I69" s="217">
        <f t="shared" si="38"/>
        <v>0</v>
      </c>
      <c r="J69" s="217">
        <f t="shared" si="38"/>
        <v>0</v>
      </c>
      <c r="K69" s="217">
        <f t="shared" si="38"/>
        <v>0</v>
      </c>
      <c r="L69" s="217">
        <f t="shared" si="38"/>
        <v>0</v>
      </c>
      <c r="M69" s="217">
        <f t="shared" si="38"/>
        <v>0</v>
      </c>
      <c r="N69" s="217">
        <f t="shared" si="38"/>
        <v>0</v>
      </c>
      <c r="O69" s="217">
        <f>O70+O71+O72</f>
        <v>4800000</v>
      </c>
    </row>
    <row r="70" spans="1:15" s="195" customFormat="1" ht="57.75" customHeight="1" x14ac:dyDescent="0.3">
      <c r="A70" s="354"/>
      <c r="B70" s="342"/>
      <c r="C70" s="344"/>
      <c r="D70" s="211" t="s">
        <v>50</v>
      </c>
      <c r="E70" s="199">
        <f>E78+E82+E86</f>
        <v>0</v>
      </c>
      <c r="F70" s="220">
        <f t="shared" ref="F70:N70" si="39">F78+F82+F86</f>
        <v>0</v>
      </c>
      <c r="G70" s="220">
        <f t="shared" si="39"/>
        <v>0</v>
      </c>
      <c r="H70" s="220">
        <f t="shared" si="39"/>
        <v>0</v>
      </c>
      <c r="I70" s="220">
        <f t="shared" si="39"/>
        <v>0</v>
      </c>
      <c r="J70" s="220">
        <f t="shared" si="39"/>
        <v>0</v>
      </c>
      <c r="K70" s="220">
        <f t="shared" si="39"/>
        <v>0</v>
      </c>
      <c r="L70" s="220">
        <f t="shared" si="39"/>
        <v>0</v>
      </c>
      <c r="M70" s="220">
        <f t="shared" si="39"/>
        <v>0</v>
      </c>
      <c r="N70" s="220">
        <f t="shared" si="39"/>
        <v>0</v>
      </c>
      <c r="O70" s="220">
        <f>SUM(E70:N70)</f>
        <v>0</v>
      </c>
    </row>
    <row r="71" spans="1:15" s="195" customFormat="1" ht="82.5" customHeight="1" x14ac:dyDescent="0.3">
      <c r="A71" s="354"/>
      <c r="B71" s="342"/>
      <c r="C71" s="344"/>
      <c r="D71" s="196" t="s">
        <v>236</v>
      </c>
      <c r="E71" s="197">
        <f>E79+E83+E87</f>
        <v>0</v>
      </c>
      <c r="F71" s="217">
        <v>0</v>
      </c>
      <c r="G71" s="217">
        <v>4776000</v>
      </c>
      <c r="H71" s="217">
        <f t="shared" ref="H71:N71" si="40">H79+H83+H87</f>
        <v>0</v>
      </c>
      <c r="I71" s="217">
        <v>0</v>
      </c>
      <c r="J71" s="217">
        <f t="shared" si="40"/>
        <v>0</v>
      </c>
      <c r="K71" s="217">
        <f t="shared" si="40"/>
        <v>0</v>
      </c>
      <c r="L71" s="217">
        <f t="shared" si="40"/>
        <v>0</v>
      </c>
      <c r="M71" s="217">
        <f t="shared" si="40"/>
        <v>0</v>
      </c>
      <c r="N71" s="217">
        <f t="shared" si="40"/>
        <v>0</v>
      </c>
      <c r="O71" s="220">
        <f>SUM(E71:N71)</f>
        <v>4776000</v>
      </c>
    </row>
    <row r="72" spans="1:15" s="195" customFormat="1" ht="90.75" customHeight="1" x14ac:dyDescent="0.3">
      <c r="A72" s="358"/>
      <c r="B72" s="361"/>
      <c r="C72" s="360"/>
      <c r="D72" s="196" t="s">
        <v>235</v>
      </c>
      <c r="E72" s="197">
        <f>E80+E84+E88</f>
        <v>0</v>
      </c>
      <c r="F72" s="217">
        <v>0</v>
      </c>
      <c r="G72" s="217">
        <v>24000</v>
      </c>
      <c r="H72" s="217">
        <v>0</v>
      </c>
      <c r="I72" s="217">
        <v>0</v>
      </c>
      <c r="J72" s="217">
        <f t="shared" ref="J72:N72" si="41">J80+J84+J88</f>
        <v>0</v>
      </c>
      <c r="K72" s="217">
        <f t="shared" si="41"/>
        <v>0</v>
      </c>
      <c r="L72" s="217">
        <f t="shared" si="41"/>
        <v>0</v>
      </c>
      <c r="M72" s="217">
        <f t="shared" si="41"/>
        <v>0</v>
      </c>
      <c r="N72" s="217">
        <f t="shared" si="41"/>
        <v>0</v>
      </c>
      <c r="O72" s="220">
        <f>SUM(E72:N72)</f>
        <v>24000</v>
      </c>
    </row>
    <row r="73" spans="1:15" ht="24.75" customHeight="1" x14ac:dyDescent="0.3">
      <c r="A73" s="362" t="s">
        <v>269</v>
      </c>
      <c r="B73" s="341" t="s">
        <v>247</v>
      </c>
      <c r="C73" s="343" t="s">
        <v>246</v>
      </c>
      <c r="D73" s="196" t="s">
        <v>238</v>
      </c>
      <c r="E73" s="197">
        <f>E74+E75+E76</f>
        <v>0</v>
      </c>
      <c r="F73" s="217">
        <f t="shared" ref="F73:O73" si="42">F74+F75+F76</f>
        <v>4800000</v>
      </c>
      <c r="G73" s="217">
        <f t="shared" si="42"/>
        <v>0</v>
      </c>
      <c r="H73" s="217">
        <f t="shared" si="42"/>
        <v>0</v>
      </c>
      <c r="I73" s="217">
        <f t="shared" si="42"/>
        <v>0</v>
      </c>
      <c r="J73" s="217">
        <f t="shared" si="42"/>
        <v>0</v>
      </c>
      <c r="K73" s="217">
        <f t="shared" si="42"/>
        <v>0</v>
      </c>
      <c r="L73" s="217">
        <f t="shared" si="42"/>
        <v>0</v>
      </c>
      <c r="M73" s="217">
        <f t="shared" si="42"/>
        <v>0</v>
      </c>
      <c r="N73" s="217">
        <f t="shared" si="42"/>
        <v>0</v>
      </c>
      <c r="O73" s="217">
        <f t="shared" si="42"/>
        <v>4800000</v>
      </c>
    </row>
    <row r="74" spans="1:15" ht="47.25" customHeight="1" x14ac:dyDescent="0.3">
      <c r="A74" s="354"/>
      <c r="B74" s="342"/>
      <c r="C74" s="344"/>
      <c r="D74" s="211" t="s">
        <v>50</v>
      </c>
      <c r="E74" s="199">
        <v>0</v>
      </c>
      <c r="F74" s="220">
        <v>0</v>
      </c>
      <c r="G74" s="220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f>SUM(E74:N74)</f>
        <v>0</v>
      </c>
    </row>
    <row r="75" spans="1:15" s="181" customFormat="1" ht="65.25" customHeight="1" x14ac:dyDescent="0.3">
      <c r="A75" s="354"/>
      <c r="B75" s="342"/>
      <c r="C75" s="344"/>
      <c r="D75" s="196" t="s">
        <v>236</v>
      </c>
      <c r="E75" s="197">
        <v>0</v>
      </c>
      <c r="F75" s="217">
        <v>4776000</v>
      </c>
      <c r="G75" s="217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f>SUM(E75:N75)</f>
        <v>4776000</v>
      </c>
    </row>
    <row r="76" spans="1:15" s="182" customFormat="1" ht="87.75" customHeight="1" x14ac:dyDescent="0.3">
      <c r="A76" s="358"/>
      <c r="B76" s="361"/>
      <c r="C76" s="360"/>
      <c r="D76" s="196" t="s">
        <v>235</v>
      </c>
      <c r="E76" s="197">
        <v>0</v>
      </c>
      <c r="F76" s="217">
        <v>24000</v>
      </c>
      <c r="G76" s="217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f>SUM(E76:N76)</f>
        <v>24000</v>
      </c>
    </row>
    <row r="77" spans="1:15" ht="38.25" customHeight="1" x14ac:dyDescent="0.3">
      <c r="A77" s="362" t="s">
        <v>270</v>
      </c>
      <c r="B77" s="341" t="s">
        <v>248</v>
      </c>
      <c r="C77" s="343" t="s">
        <v>246</v>
      </c>
      <c r="D77" s="196" t="s">
        <v>238</v>
      </c>
      <c r="E77" s="197">
        <f>E78+E79+E80</f>
        <v>0</v>
      </c>
      <c r="F77" s="217">
        <f t="shared" ref="F77:O77" si="43">F78+F79+F80</f>
        <v>3367096</v>
      </c>
      <c r="G77" s="217">
        <f t="shared" si="43"/>
        <v>0</v>
      </c>
      <c r="H77" s="217">
        <f t="shared" si="43"/>
        <v>0</v>
      </c>
      <c r="I77" s="217">
        <f t="shared" si="43"/>
        <v>0</v>
      </c>
      <c r="J77" s="217">
        <f t="shared" si="43"/>
        <v>0</v>
      </c>
      <c r="K77" s="217">
        <f t="shared" si="43"/>
        <v>0</v>
      </c>
      <c r="L77" s="217">
        <f t="shared" si="43"/>
        <v>0</v>
      </c>
      <c r="M77" s="217">
        <f t="shared" si="43"/>
        <v>0</v>
      </c>
      <c r="N77" s="217">
        <f t="shared" si="43"/>
        <v>0</v>
      </c>
      <c r="O77" s="217">
        <f t="shared" si="43"/>
        <v>3367096</v>
      </c>
    </row>
    <row r="78" spans="1:15" ht="42.75" customHeight="1" x14ac:dyDescent="0.3">
      <c r="A78" s="354"/>
      <c r="B78" s="342"/>
      <c r="C78" s="344"/>
      <c r="D78" s="211" t="s">
        <v>50</v>
      </c>
      <c r="E78" s="199">
        <v>0</v>
      </c>
      <c r="F78" s="220">
        <v>0</v>
      </c>
      <c r="G78" s="220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f>SUM(F78:N78)</f>
        <v>0</v>
      </c>
    </row>
    <row r="79" spans="1:15" s="181" customFormat="1" ht="75.75" customHeight="1" x14ac:dyDescent="0.3">
      <c r="A79" s="354"/>
      <c r="B79" s="342"/>
      <c r="C79" s="344"/>
      <c r="D79" s="196" t="s">
        <v>236</v>
      </c>
      <c r="E79" s="197">
        <v>0</v>
      </c>
      <c r="F79" s="217">
        <v>2527655</v>
      </c>
      <c r="G79" s="217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f>SUM(F79:N79)</f>
        <v>2527655</v>
      </c>
    </row>
    <row r="80" spans="1:15" s="182" customFormat="1" ht="92.25" customHeight="1" x14ac:dyDescent="0.3">
      <c r="A80" s="358"/>
      <c r="B80" s="361"/>
      <c r="C80" s="360"/>
      <c r="D80" s="196" t="s">
        <v>235</v>
      </c>
      <c r="E80" s="197">
        <v>0</v>
      </c>
      <c r="F80" s="217">
        <v>839441</v>
      </c>
      <c r="G80" s="217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f>SUM(F80:N80)</f>
        <v>839441</v>
      </c>
    </row>
    <row r="81" spans="1:15" ht="39" customHeight="1" x14ac:dyDescent="0.3">
      <c r="A81" s="353" t="s">
        <v>294</v>
      </c>
      <c r="B81" s="341" t="s">
        <v>249</v>
      </c>
      <c r="C81" s="343" t="s">
        <v>251</v>
      </c>
      <c r="D81" s="196" t="s">
        <v>238</v>
      </c>
      <c r="E81" s="197">
        <f>E82+E83+E84</f>
        <v>0</v>
      </c>
      <c r="F81" s="217">
        <f t="shared" ref="F81:O81" si="44">F82+F83+F84</f>
        <v>40215</v>
      </c>
      <c r="G81" s="217">
        <f t="shared" si="44"/>
        <v>0</v>
      </c>
      <c r="H81" s="217">
        <f t="shared" si="44"/>
        <v>0</v>
      </c>
      <c r="I81" s="217">
        <f t="shared" si="44"/>
        <v>0</v>
      </c>
      <c r="J81" s="217">
        <f t="shared" si="44"/>
        <v>0</v>
      </c>
      <c r="K81" s="217">
        <f t="shared" si="44"/>
        <v>0</v>
      </c>
      <c r="L81" s="217">
        <f t="shared" si="44"/>
        <v>0</v>
      </c>
      <c r="M81" s="217">
        <f t="shared" si="44"/>
        <v>0</v>
      </c>
      <c r="N81" s="217">
        <f t="shared" si="44"/>
        <v>0</v>
      </c>
      <c r="O81" s="217">
        <f t="shared" si="44"/>
        <v>40215</v>
      </c>
    </row>
    <row r="82" spans="1:15" ht="51.75" customHeight="1" x14ac:dyDescent="0.3">
      <c r="A82" s="354"/>
      <c r="B82" s="342"/>
      <c r="C82" s="344"/>
      <c r="D82" s="211" t="s">
        <v>50</v>
      </c>
      <c r="E82" s="199">
        <v>0</v>
      </c>
      <c r="F82" s="220">
        <v>0</v>
      </c>
      <c r="G82" s="220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f>SUM(E82:N82)</f>
        <v>0</v>
      </c>
    </row>
    <row r="83" spans="1:15" s="181" customFormat="1" ht="81.75" customHeight="1" x14ac:dyDescent="0.3">
      <c r="A83" s="354"/>
      <c r="B83" s="342"/>
      <c r="C83" s="344"/>
      <c r="D83" s="196" t="s">
        <v>236</v>
      </c>
      <c r="E83" s="197">
        <v>0</v>
      </c>
      <c r="F83" s="217">
        <v>0</v>
      </c>
      <c r="G83" s="217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f>SUM(E83:N83)</f>
        <v>0</v>
      </c>
    </row>
    <row r="84" spans="1:15" s="182" customFormat="1" ht="87" customHeight="1" x14ac:dyDescent="0.3">
      <c r="A84" s="358"/>
      <c r="B84" s="361"/>
      <c r="C84" s="360"/>
      <c r="D84" s="196" t="s">
        <v>235</v>
      </c>
      <c r="E84" s="197">
        <v>0</v>
      </c>
      <c r="F84" s="217">
        <v>40215</v>
      </c>
      <c r="G84" s="217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f>SUM(E84:N84)</f>
        <v>40215</v>
      </c>
    </row>
    <row r="85" spans="1:15" ht="24.75" customHeight="1" x14ac:dyDescent="0.3">
      <c r="A85" s="370" t="s">
        <v>271</v>
      </c>
      <c r="B85" s="363" t="s">
        <v>250</v>
      </c>
      <c r="C85" s="366"/>
      <c r="D85" s="196" t="s">
        <v>238</v>
      </c>
      <c r="E85" s="187">
        <f>E86+E87+E88</f>
        <v>0</v>
      </c>
      <c r="F85" s="226">
        <f t="shared" ref="F85:N85" si="45">F86+F87+F88</f>
        <v>0</v>
      </c>
      <c r="G85" s="226">
        <f t="shared" si="45"/>
        <v>1493552</v>
      </c>
      <c r="H85" s="226">
        <f t="shared" si="45"/>
        <v>0</v>
      </c>
      <c r="I85" s="226">
        <f t="shared" si="45"/>
        <v>0</v>
      </c>
      <c r="J85" s="226">
        <f t="shared" si="45"/>
        <v>0</v>
      </c>
      <c r="K85" s="226">
        <f t="shared" si="45"/>
        <v>0</v>
      </c>
      <c r="L85" s="226">
        <f t="shared" si="45"/>
        <v>0</v>
      </c>
      <c r="M85" s="226">
        <f t="shared" si="45"/>
        <v>0</v>
      </c>
      <c r="N85" s="226">
        <f t="shared" si="45"/>
        <v>0</v>
      </c>
      <c r="O85" s="226">
        <f>O86+O87+O88</f>
        <v>1493552</v>
      </c>
    </row>
    <row r="86" spans="1:15" ht="71.25" customHeight="1" x14ac:dyDescent="0.3">
      <c r="A86" s="371"/>
      <c r="B86" s="364"/>
      <c r="C86" s="367"/>
      <c r="D86" s="211" t="s">
        <v>50</v>
      </c>
      <c r="E86" s="188">
        <f>E90+E94+E98</f>
        <v>0</v>
      </c>
      <c r="F86" s="227">
        <f t="shared" ref="F86:N86" si="46">F90+F94+F98</f>
        <v>0</v>
      </c>
      <c r="G86" s="227">
        <f t="shared" si="46"/>
        <v>0</v>
      </c>
      <c r="H86" s="227">
        <f t="shared" si="46"/>
        <v>0</v>
      </c>
      <c r="I86" s="227">
        <f t="shared" si="46"/>
        <v>0</v>
      </c>
      <c r="J86" s="227">
        <f t="shared" si="46"/>
        <v>0</v>
      </c>
      <c r="K86" s="227">
        <f t="shared" si="46"/>
        <v>0</v>
      </c>
      <c r="L86" s="227">
        <f t="shared" si="46"/>
        <v>0</v>
      </c>
      <c r="M86" s="227">
        <f t="shared" si="46"/>
        <v>0</v>
      </c>
      <c r="N86" s="227">
        <f t="shared" si="46"/>
        <v>0</v>
      </c>
      <c r="O86" s="227">
        <f>SUM(E86:N86)</f>
        <v>0</v>
      </c>
    </row>
    <row r="87" spans="1:15" s="181" customFormat="1" ht="72" customHeight="1" x14ac:dyDescent="0.3">
      <c r="A87" s="371"/>
      <c r="B87" s="364"/>
      <c r="C87" s="367"/>
      <c r="D87" s="196" t="s">
        <v>236</v>
      </c>
      <c r="E87" s="187">
        <f>E91+E95+E99</f>
        <v>0</v>
      </c>
      <c r="F87" s="226">
        <f t="shared" ref="F87:N87" si="47">F91+F95+F99</f>
        <v>0</v>
      </c>
      <c r="G87" s="226">
        <f t="shared" si="47"/>
        <v>0</v>
      </c>
      <c r="H87" s="226">
        <f t="shared" si="47"/>
        <v>0</v>
      </c>
      <c r="I87" s="226">
        <f t="shared" si="47"/>
        <v>0</v>
      </c>
      <c r="J87" s="226">
        <f t="shared" si="47"/>
        <v>0</v>
      </c>
      <c r="K87" s="226">
        <f t="shared" si="47"/>
        <v>0</v>
      </c>
      <c r="L87" s="226">
        <f t="shared" si="47"/>
        <v>0</v>
      </c>
      <c r="M87" s="226">
        <f t="shared" si="47"/>
        <v>0</v>
      </c>
      <c r="N87" s="226">
        <f t="shared" si="47"/>
        <v>0</v>
      </c>
      <c r="O87" s="227">
        <f>SUM(E87:N87)</f>
        <v>0</v>
      </c>
    </row>
    <row r="88" spans="1:15" s="182" customFormat="1" ht="84.75" customHeight="1" x14ac:dyDescent="0.3">
      <c r="A88" s="350"/>
      <c r="B88" s="365"/>
      <c r="C88" s="352"/>
      <c r="D88" s="196" t="s">
        <v>235</v>
      </c>
      <c r="E88" s="187">
        <f>E92+E96+E100</f>
        <v>0</v>
      </c>
      <c r="F88" s="226">
        <f t="shared" ref="F88:N88" si="48">F92+F96+F100</f>
        <v>0</v>
      </c>
      <c r="G88" s="226">
        <f>G92+G96+G100</f>
        <v>1493552</v>
      </c>
      <c r="H88" s="226">
        <f t="shared" si="48"/>
        <v>0</v>
      </c>
      <c r="I88" s="226">
        <f t="shared" si="48"/>
        <v>0</v>
      </c>
      <c r="J88" s="226">
        <f t="shared" si="48"/>
        <v>0</v>
      </c>
      <c r="K88" s="226">
        <f t="shared" si="48"/>
        <v>0</v>
      </c>
      <c r="L88" s="226">
        <f t="shared" si="48"/>
        <v>0</v>
      </c>
      <c r="M88" s="226">
        <f t="shared" si="48"/>
        <v>0</v>
      </c>
      <c r="N88" s="226">
        <f t="shared" si="48"/>
        <v>0</v>
      </c>
      <c r="O88" s="227">
        <f>SUM(E88:N88)</f>
        <v>1493552</v>
      </c>
    </row>
    <row r="89" spans="1:15" ht="32.25" customHeight="1" x14ac:dyDescent="0.3">
      <c r="A89" s="362" t="s">
        <v>272</v>
      </c>
      <c r="B89" s="341" t="s">
        <v>253</v>
      </c>
      <c r="C89" s="343" t="s">
        <v>252</v>
      </c>
      <c r="D89" s="196" t="s">
        <v>238</v>
      </c>
      <c r="E89" s="197">
        <f>E90+E91+E92</f>
        <v>0</v>
      </c>
      <c r="F89" s="217">
        <f t="shared" ref="F89:N89" si="49">F90+F91+F92</f>
        <v>0</v>
      </c>
      <c r="G89" s="217">
        <f t="shared" si="49"/>
        <v>571000</v>
      </c>
      <c r="H89" s="217">
        <f t="shared" si="49"/>
        <v>0</v>
      </c>
      <c r="I89" s="217">
        <f t="shared" si="49"/>
        <v>0</v>
      </c>
      <c r="J89" s="217">
        <f t="shared" si="49"/>
        <v>0</v>
      </c>
      <c r="K89" s="217">
        <f t="shared" si="49"/>
        <v>0</v>
      </c>
      <c r="L89" s="217">
        <f t="shared" si="49"/>
        <v>0</v>
      </c>
      <c r="M89" s="217">
        <f t="shared" si="49"/>
        <v>0</v>
      </c>
      <c r="N89" s="217">
        <f t="shared" si="49"/>
        <v>0</v>
      </c>
      <c r="O89" s="217">
        <f>O90+O91+O92</f>
        <v>571000</v>
      </c>
    </row>
    <row r="90" spans="1:15" ht="44.25" customHeight="1" x14ac:dyDescent="0.3">
      <c r="A90" s="354"/>
      <c r="B90" s="342"/>
      <c r="C90" s="344"/>
      <c r="D90" s="211" t="s">
        <v>50</v>
      </c>
      <c r="E90" s="199">
        <v>0</v>
      </c>
      <c r="F90" s="220">
        <v>0</v>
      </c>
      <c r="G90" s="220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f>SUM(F90:N90)</f>
        <v>0</v>
      </c>
    </row>
    <row r="91" spans="1:15" s="181" customFormat="1" ht="78.75" customHeight="1" x14ac:dyDescent="0.3">
      <c r="A91" s="354"/>
      <c r="B91" s="342"/>
      <c r="C91" s="344"/>
      <c r="D91" s="196" t="s">
        <v>236</v>
      </c>
      <c r="E91" s="197">
        <v>0</v>
      </c>
      <c r="F91" s="217">
        <v>0</v>
      </c>
      <c r="G91" s="217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218">
        <f>SUM(F91:N91)</f>
        <v>0</v>
      </c>
    </row>
    <row r="92" spans="1:15" s="182" customFormat="1" ht="87" customHeight="1" x14ac:dyDescent="0.3">
      <c r="A92" s="358"/>
      <c r="B92" s="361"/>
      <c r="C92" s="360"/>
      <c r="D92" s="196" t="s">
        <v>235</v>
      </c>
      <c r="E92" s="197">
        <v>0</v>
      </c>
      <c r="F92" s="217">
        <v>0</v>
      </c>
      <c r="G92" s="217">
        <v>571000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f>SUM(F92:N92)</f>
        <v>571000</v>
      </c>
    </row>
    <row r="93" spans="1:15" s="182" customFormat="1" ht="42" customHeight="1" x14ac:dyDescent="0.3">
      <c r="A93" s="353" t="s">
        <v>273</v>
      </c>
      <c r="B93" s="341" t="s">
        <v>254</v>
      </c>
      <c r="C93" s="343" t="s">
        <v>252</v>
      </c>
      <c r="D93" s="196" t="s">
        <v>238</v>
      </c>
      <c r="E93" s="197">
        <f>E94+E95+E96</f>
        <v>0</v>
      </c>
      <c r="F93" s="217">
        <f t="shared" ref="F93:N93" si="50">F94+F95+F96</f>
        <v>0</v>
      </c>
      <c r="G93" s="217">
        <f t="shared" si="50"/>
        <v>839552</v>
      </c>
      <c r="H93" s="217">
        <f t="shared" si="50"/>
        <v>0</v>
      </c>
      <c r="I93" s="217">
        <f t="shared" si="50"/>
        <v>0</v>
      </c>
      <c r="J93" s="217">
        <f t="shared" si="50"/>
        <v>0</v>
      </c>
      <c r="K93" s="217">
        <f t="shared" si="50"/>
        <v>0</v>
      </c>
      <c r="L93" s="217">
        <f t="shared" si="50"/>
        <v>0</v>
      </c>
      <c r="M93" s="217">
        <f t="shared" si="50"/>
        <v>0</v>
      </c>
      <c r="N93" s="217">
        <f t="shared" si="50"/>
        <v>0</v>
      </c>
      <c r="O93" s="217">
        <f>O94+O95+O96</f>
        <v>839552</v>
      </c>
    </row>
    <row r="94" spans="1:15" s="182" customFormat="1" ht="55.5" customHeight="1" x14ac:dyDescent="0.3">
      <c r="A94" s="354"/>
      <c r="B94" s="342"/>
      <c r="C94" s="344"/>
      <c r="D94" s="211" t="s">
        <v>50</v>
      </c>
      <c r="E94" s="199">
        <v>0</v>
      </c>
      <c r="F94" s="220">
        <v>0</v>
      </c>
      <c r="G94" s="220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0</v>
      </c>
      <c r="O94" s="218">
        <f>SUM(E94:N94)</f>
        <v>0</v>
      </c>
    </row>
    <row r="95" spans="1:15" s="182" customFormat="1" ht="74.25" customHeight="1" x14ac:dyDescent="0.3">
      <c r="A95" s="354"/>
      <c r="B95" s="342"/>
      <c r="C95" s="344"/>
      <c r="D95" s="196" t="s">
        <v>236</v>
      </c>
      <c r="E95" s="197">
        <v>0</v>
      </c>
      <c r="F95" s="217">
        <v>0</v>
      </c>
      <c r="G95" s="217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f>SUM(E95:N95)</f>
        <v>0</v>
      </c>
    </row>
    <row r="96" spans="1:15" s="182" customFormat="1" ht="91.5" customHeight="1" x14ac:dyDescent="0.3">
      <c r="A96" s="358"/>
      <c r="B96" s="361"/>
      <c r="C96" s="360"/>
      <c r="D96" s="196" t="s">
        <v>235</v>
      </c>
      <c r="E96" s="197">
        <v>0</v>
      </c>
      <c r="F96" s="217">
        <v>0</v>
      </c>
      <c r="G96" s="217">
        <v>839552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f>SUM(E96:N96)</f>
        <v>839552</v>
      </c>
    </row>
    <row r="97" spans="1:15" s="182" customFormat="1" ht="33" customHeight="1" x14ac:dyDescent="0.3">
      <c r="A97" s="353" t="s">
        <v>274</v>
      </c>
      <c r="B97" s="341" t="s">
        <v>255</v>
      </c>
      <c r="C97" s="343" t="s">
        <v>252</v>
      </c>
      <c r="D97" s="196" t="s">
        <v>238</v>
      </c>
      <c r="E97" s="197">
        <f>E98+E99+E100</f>
        <v>0</v>
      </c>
      <c r="F97" s="217">
        <f t="shared" ref="F97:N97" si="51">F98+F99+F100</f>
        <v>0</v>
      </c>
      <c r="G97" s="217">
        <f t="shared" si="51"/>
        <v>83000</v>
      </c>
      <c r="H97" s="217">
        <f t="shared" si="51"/>
        <v>0</v>
      </c>
      <c r="I97" s="217">
        <f t="shared" si="51"/>
        <v>0</v>
      </c>
      <c r="J97" s="217">
        <f t="shared" si="51"/>
        <v>0</v>
      </c>
      <c r="K97" s="217">
        <f t="shared" si="51"/>
        <v>0</v>
      </c>
      <c r="L97" s="217">
        <f t="shared" si="51"/>
        <v>0</v>
      </c>
      <c r="M97" s="217">
        <f t="shared" si="51"/>
        <v>0</v>
      </c>
      <c r="N97" s="217">
        <f t="shared" si="51"/>
        <v>0</v>
      </c>
      <c r="O97" s="217">
        <f>O98+O99+O100</f>
        <v>83000</v>
      </c>
    </row>
    <row r="98" spans="1:15" s="182" customFormat="1" ht="45" customHeight="1" x14ac:dyDescent="0.3">
      <c r="A98" s="354"/>
      <c r="B98" s="342"/>
      <c r="C98" s="344"/>
      <c r="D98" s="211" t="s">
        <v>50</v>
      </c>
      <c r="E98" s="199">
        <v>0</v>
      </c>
      <c r="F98" s="220">
        <v>0</v>
      </c>
      <c r="G98" s="220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f>SUM(E98:N98)</f>
        <v>0</v>
      </c>
    </row>
    <row r="99" spans="1:15" s="182" customFormat="1" ht="72" customHeight="1" x14ac:dyDescent="0.3">
      <c r="A99" s="354"/>
      <c r="B99" s="342"/>
      <c r="C99" s="344"/>
      <c r="D99" s="196" t="s">
        <v>236</v>
      </c>
      <c r="E99" s="197">
        <v>0</v>
      </c>
      <c r="F99" s="217">
        <v>0</v>
      </c>
      <c r="G99" s="217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f>SUM(E99:N99)</f>
        <v>0</v>
      </c>
    </row>
    <row r="100" spans="1:15" s="182" customFormat="1" ht="88.5" customHeight="1" x14ac:dyDescent="0.3">
      <c r="A100" s="358"/>
      <c r="B100" s="361"/>
      <c r="C100" s="360"/>
      <c r="D100" s="196" t="s">
        <v>235</v>
      </c>
      <c r="E100" s="197">
        <v>0</v>
      </c>
      <c r="F100" s="217">
        <v>0</v>
      </c>
      <c r="G100" s="217">
        <v>83000</v>
      </c>
      <c r="H100" s="218">
        <v>0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f>SUM(E100:N100)</f>
        <v>83000</v>
      </c>
    </row>
    <row r="101" spans="1:15" s="182" customFormat="1" ht="31.5" customHeight="1" x14ac:dyDescent="0.3">
      <c r="A101" s="370" t="s">
        <v>277</v>
      </c>
      <c r="B101" s="363" t="s">
        <v>347</v>
      </c>
      <c r="C101" s="366"/>
      <c r="D101" s="196" t="s">
        <v>238</v>
      </c>
      <c r="E101" s="187">
        <f>SUM(E102:E104)</f>
        <v>0</v>
      </c>
      <c r="F101" s="187">
        <f t="shared" ref="F101:N101" si="52">SUM(F102:F104)</f>
        <v>0</v>
      </c>
      <c r="G101" s="187">
        <f t="shared" si="52"/>
        <v>0</v>
      </c>
      <c r="H101" s="187">
        <f t="shared" si="52"/>
        <v>800000</v>
      </c>
      <c r="I101" s="187">
        <f t="shared" si="52"/>
        <v>0</v>
      </c>
      <c r="J101" s="270">
        <f>SUM(J102:J104)</f>
        <v>32614888.079999998</v>
      </c>
      <c r="K101" s="187">
        <f t="shared" si="52"/>
        <v>0</v>
      </c>
      <c r="L101" s="187">
        <f t="shared" si="52"/>
        <v>0</v>
      </c>
      <c r="M101" s="187">
        <f t="shared" si="52"/>
        <v>0</v>
      </c>
      <c r="N101" s="187">
        <f t="shared" si="52"/>
        <v>0</v>
      </c>
      <c r="O101" s="226">
        <f>SUM(O102:O104)</f>
        <v>33414888.079999998</v>
      </c>
    </row>
    <row r="102" spans="1:15" s="182" customFormat="1" ht="48.75" customHeight="1" x14ac:dyDescent="0.3">
      <c r="A102" s="371"/>
      <c r="B102" s="364"/>
      <c r="C102" s="367"/>
      <c r="D102" s="211" t="s">
        <v>50</v>
      </c>
      <c r="E102" s="188">
        <v>0</v>
      </c>
      <c r="F102" s="227">
        <v>0</v>
      </c>
      <c r="G102" s="227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f>SUM(E102:N102)</f>
        <v>0</v>
      </c>
    </row>
    <row r="103" spans="1:15" s="182" customFormat="1" ht="96.75" customHeight="1" x14ac:dyDescent="0.3">
      <c r="A103" s="371"/>
      <c r="B103" s="364"/>
      <c r="C103" s="367"/>
      <c r="D103" s="196" t="s">
        <v>236</v>
      </c>
      <c r="E103" s="187">
        <v>0</v>
      </c>
      <c r="F103" s="226">
        <v>0</v>
      </c>
      <c r="G103" s="226">
        <v>0</v>
      </c>
      <c r="H103" s="228">
        <v>0</v>
      </c>
      <c r="I103" s="228">
        <v>0</v>
      </c>
      <c r="J103" s="228">
        <f>J107+J111</f>
        <v>32288739.199999999</v>
      </c>
      <c r="K103" s="228">
        <v>0</v>
      </c>
      <c r="L103" s="228">
        <v>0</v>
      </c>
      <c r="M103" s="228">
        <v>0</v>
      </c>
      <c r="N103" s="228">
        <v>0</v>
      </c>
      <c r="O103" s="228">
        <f>SUM(E103:N103)</f>
        <v>32288739.199999999</v>
      </c>
    </row>
    <row r="104" spans="1:15" s="182" customFormat="1" ht="208.9" customHeight="1" x14ac:dyDescent="0.3">
      <c r="A104" s="350"/>
      <c r="B104" s="365"/>
      <c r="C104" s="352"/>
      <c r="D104" s="196" t="s">
        <v>235</v>
      </c>
      <c r="E104" s="187">
        <v>0</v>
      </c>
      <c r="F104" s="226">
        <v>0</v>
      </c>
      <c r="G104" s="226">
        <v>0</v>
      </c>
      <c r="H104" s="228">
        <f>H108</f>
        <v>800000</v>
      </c>
      <c r="I104" s="228">
        <v>0</v>
      </c>
      <c r="J104" s="228">
        <f>J108+J113+J112</f>
        <v>326148.88</v>
      </c>
      <c r="K104" s="228">
        <v>0</v>
      </c>
      <c r="L104" s="228">
        <v>0</v>
      </c>
      <c r="M104" s="228">
        <v>0</v>
      </c>
      <c r="N104" s="228">
        <v>0</v>
      </c>
      <c r="O104" s="228">
        <f>SUM(E104:N104)</f>
        <v>1126148.8799999999</v>
      </c>
    </row>
    <row r="105" spans="1:15" s="182" customFormat="1" ht="35.25" customHeight="1" x14ac:dyDescent="0.3">
      <c r="A105" s="341" t="s">
        <v>308</v>
      </c>
      <c r="B105" s="342" t="s">
        <v>348</v>
      </c>
      <c r="C105" s="342" t="s">
        <v>311</v>
      </c>
      <c r="D105" s="196" t="s">
        <v>238</v>
      </c>
      <c r="E105" s="197">
        <f>SUM(E106:E108)</f>
        <v>0</v>
      </c>
      <c r="F105" s="197">
        <f t="shared" ref="F105:O105" si="53">SUM(F106:F108)</f>
        <v>0</v>
      </c>
      <c r="G105" s="197">
        <f t="shared" si="53"/>
        <v>0</v>
      </c>
      <c r="H105" s="197">
        <f t="shared" si="53"/>
        <v>800000</v>
      </c>
      <c r="I105" s="197">
        <f t="shared" si="53"/>
        <v>0</v>
      </c>
      <c r="J105" s="197">
        <f t="shared" si="53"/>
        <v>0</v>
      </c>
      <c r="K105" s="197">
        <f t="shared" si="53"/>
        <v>0</v>
      </c>
      <c r="L105" s="197">
        <f t="shared" si="53"/>
        <v>0</v>
      </c>
      <c r="M105" s="197">
        <f t="shared" si="53"/>
        <v>0</v>
      </c>
      <c r="N105" s="197">
        <f t="shared" si="53"/>
        <v>0</v>
      </c>
      <c r="O105" s="197">
        <f t="shared" si="53"/>
        <v>800000</v>
      </c>
    </row>
    <row r="106" spans="1:15" s="182" customFormat="1" ht="75" customHeight="1" x14ac:dyDescent="0.3">
      <c r="A106" s="368"/>
      <c r="B106" s="368"/>
      <c r="C106" s="368"/>
      <c r="D106" s="242" t="s">
        <v>50</v>
      </c>
      <c r="E106" s="197">
        <v>0</v>
      </c>
      <c r="F106" s="217">
        <v>0</v>
      </c>
      <c r="G106" s="217">
        <v>0</v>
      </c>
      <c r="H106" s="218">
        <v>0</v>
      </c>
      <c r="I106" s="218">
        <v>0</v>
      </c>
      <c r="J106" s="218">
        <v>0</v>
      </c>
      <c r="K106" s="218">
        <v>0</v>
      </c>
      <c r="L106" s="218">
        <v>0</v>
      </c>
      <c r="M106" s="218">
        <v>0</v>
      </c>
      <c r="N106" s="218">
        <v>0</v>
      </c>
      <c r="O106" s="218">
        <f>SUM(E106:N106)</f>
        <v>0</v>
      </c>
    </row>
    <row r="107" spans="1:15" s="182" customFormat="1" ht="68.25" customHeight="1" x14ac:dyDescent="0.3">
      <c r="A107" s="368"/>
      <c r="B107" s="368"/>
      <c r="C107" s="368"/>
      <c r="D107" s="196" t="s">
        <v>236</v>
      </c>
      <c r="E107" s="197">
        <v>0</v>
      </c>
      <c r="F107" s="217">
        <v>0</v>
      </c>
      <c r="G107" s="217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0</v>
      </c>
      <c r="M107" s="218">
        <v>0</v>
      </c>
      <c r="N107" s="218">
        <v>0</v>
      </c>
      <c r="O107" s="218">
        <f t="shared" ref="O107:O108" si="54">SUM(E107:N107)</f>
        <v>0</v>
      </c>
    </row>
    <row r="108" spans="1:15" s="182" customFormat="1" ht="156.75" customHeight="1" x14ac:dyDescent="0.3">
      <c r="A108" s="369"/>
      <c r="B108" s="369"/>
      <c r="C108" s="369"/>
      <c r="D108" s="196" t="s">
        <v>235</v>
      </c>
      <c r="E108" s="197">
        <v>0</v>
      </c>
      <c r="F108" s="217">
        <v>0</v>
      </c>
      <c r="G108" s="217">
        <v>0</v>
      </c>
      <c r="H108" s="218">
        <v>800000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218">
        <f t="shared" si="54"/>
        <v>800000</v>
      </c>
    </row>
    <row r="109" spans="1:15" s="182" customFormat="1" ht="100.5" customHeight="1" x14ac:dyDescent="0.3">
      <c r="A109" s="341" t="s">
        <v>336</v>
      </c>
      <c r="B109" s="342" t="s">
        <v>346</v>
      </c>
      <c r="C109" s="342" t="s">
        <v>264</v>
      </c>
      <c r="D109" s="196" t="s">
        <v>238</v>
      </c>
      <c r="E109" s="197">
        <f>SUM(E110:E113)</f>
        <v>0</v>
      </c>
      <c r="F109" s="197">
        <f t="shared" ref="F109:O109" si="55">SUM(F110:F113)</f>
        <v>0</v>
      </c>
      <c r="G109" s="197">
        <f t="shared" si="55"/>
        <v>0</v>
      </c>
      <c r="H109" s="197">
        <f t="shared" si="55"/>
        <v>0</v>
      </c>
      <c r="I109" s="197">
        <f t="shared" si="55"/>
        <v>0</v>
      </c>
      <c r="J109" s="287">
        <f>SUM(J110:J113)</f>
        <v>32614888.079999998</v>
      </c>
      <c r="K109" s="197">
        <f t="shared" si="55"/>
        <v>0</v>
      </c>
      <c r="L109" s="197">
        <f t="shared" si="55"/>
        <v>0</v>
      </c>
      <c r="M109" s="197">
        <f t="shared" si="55"/>
        <v>0</v>
      </c>
      <c r="N109" s="197">
        <f t="shared" si="55"/>
        <v>0</v>
      </c>
      <c r="O109" s="287">
        <f t="shared" si="55"/>
        <v>32614888.079999998</v>
      </c>
    </row>
    <row r="110" spans="1:15" s="182" customFormat="1" ht="93" customHeight="1" x14ac:dyDescent="0.3">
      <c r="A110" s="368"/>
      <c r="B110" s="368"/>
      <c r="C110" s="368"/>
      <c r="D110" s="286" t="s">
        <v>50</v>
      </c>
      <c r="E110" s="197">
        <v>0</v>
      </c>
      <c r="F110" s="217">
        <v>0</v>
      </c>
      <c r="G110" s="217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f>SUM(E110:N110)</f>
        <v>0</v>
      </c>
    </row>
    <row r="111" spans="1:15" s="182" customFormat="1" ht="100.5" customHeight="1" x14ac:dyDescent="0.3">
      <c r="A111" s="368"/>
      <c r="B111" s="368"/>
      <c r="C111" s="368"/>
      <c r="D111" s="196" t="s">
        <v>236</v>
      </c>
      <c r="E111" s="197">
        <v>0</v>
      </c>
      <c r="F111" s="217">
        <v>0</v>
      </c>
      <c r="G111" s="217">
        <v>0</v>
      </c>
      <c r="H111" s="218">
        <v>0</v>
      </c>
      <c r="I111" s="218">
        <v>0</v>
      </c>
      <c r="J111" s="218">
        <v>32288739.199999999</v>
      </c>
      <c r="K111" s="218">
        <v>0</v>
      </c>
      <c r="L111" s="218">
        <v>0</v>
      </c>
      <c r="M111" s="218">
        <v>0</v>
      </c>
      <c r="N111" s="218">
        <v>0</v>
      </c>
      <c r="O111" s="218">
        <f t="shared" ref="O111:O113" si="56">SUM(E111:N111)</f>
        <v>32288739.199999999</v>
      </c>
    </row>
    <row r="112" spans="1:15" s="182" customFormat="1" ht="100.5" customHeight="1" x14ac:dyDescent="0.3">
      <c r="A112" s="368"/>
      <c r="B112" s="368"/>
      <c r="C112" s="368"/>
      <c r="D112" s="196" t="s">
        <v>349</v>
      </c>
      <c r="E112" s="197">
        <v>0</v>
      </c>
      <c r="F112" s="217">
        <v>0</v>
      </c>
      <c r="G112" s="217">
        <v>0</v>
      </c>
      <c r="H112" s="218">
        <v>0</v>
      </c>
      <c r="I112" s="218">
        <v>0</v>
      </c>
      <c r="J112" s="218">
        <v>52183.82</v>
      </c>
      <c r="K112" s="218"/>
      <c r="L112" s="218"/>
      <c r="M112" s="218"/>
      <c r="N112" s="218"/>
      <c r="O112" s="218">
        <f t="shared" si="56"/>
        <v>52183.82</v>
      </c>
    </row>
    <row r="113" spans="1:15" s="182" customFormat="1" ht="84.75" customHeight="1" x14ac:dyDescent="0.3">
      <c r="A113" s="369"/>
      <c r="B113" s="369"/>
      <c r="C113" s="369"/>
      <c r="D113" s="196" t="s">
        <v>235</v>
      </c>
      <c r="E113" s="197">
        <v>0</v>
      </c>
      <c r="F113" s="217">
        <v>0</v>
      </c>
      <c r="G113" s="217">
        <v>0</v>
      </c>
      <c r="H113" s="218">
        <v>0</v>
      </c>
      <c r="I113" s="218">
        <v>0</v>
      </c>
      <c r="J113" s="218">
        <v>273965.06</v>
      </c>
      <c r="K113" s="218">
        <v>0</v>
      </c>
      <c r="L113" s="218">
        <v>0</v>
      </c>
      <c r="M113" s="218">
        <v>0</v>
      </c>
      <c r="N113" s="218">
        <v>0</v>
      </c>
      <c r="O113" s="218">
        <f t="shared" si="56"/>
        <v>273965.06</v>
      </c>
    </row>
    <row r="114" spans="1:15" ht="45.75" customHeight="1" x14ac:dyDescent="0.3">
      <c r="A114" s="372" t="s">
        <v>278</v>
      </c>
      <c r="B114" s="363" t="s">
        <v>325</v>
      </c>
      <c r="C114" s="366"/>
      <c r="D114" s="196" t="s">
        <v>238</v>
      </c>
      <c r="E114" s="187">
        <f>E115+E116+E117</f>
        <v>0</v>
      </c>
      <c r="F114" s="226">
        <f t="shared" ref="F114:O114" si="57">F115+F116+F117</f>
        <v>0</v>
      </c>
      <c r="G114" s="226">
        <f t="shared" si="57"/>
        <v>0</v>
      </c>
      <c r="H114" s="226">
        <f>H115+H116+H117</f>
        <v>7509051.2699999996</v>
      </c>
      <c r="I114" s="226">
        <f t="shared" si="57"/>
        <v>27000</v>
      </c>
      <c r="J114" s="226">
        <f>J118+J122+J126+J128+J130+J134</f>
        <v>6268889.8799999999</v>
      </c>
      <c r="K114" s="226">
        <f t="shared" ref="K114:N114" si="58">K118+K122+K126+K128+K130+K134</f>
        <v>0</v>
      </c>
      <c r="L114" s="226">
        <f t="shared" si="58"/>
        <v>0</v>
      </c>
      <c r="M114" s="226">
        <f t="shared" si="58"/>
        <v>0</v>
      </c>
      <c r="N114" s="226">
        <f t="shared" si="58"/>
        <v>0</v>
      </c>
      <c r="O114" s="226">
        <f t="shared" si="57"/>
        <v>13804941.149999999</v>
      </c>
    </row>
    <row r="115" spans="1:15" ht="56.25" customHeight="1" x14ac:dyDescent="0.3">
      <c r="A115" s="371"/>
      <c r="B115" s="364"/>
      <c r="C115" s="367"/>
      <c r="D115" s="211" t="s">
        <v>50</v>
      </c>
      <c r="E115" s="188">
        <f>E119+E152</f>
        <v>0</v>
      </c>
      <c r="F115" s="227">
        <f>F119+F152</f>
        <v>0</v>
      </c>
      <c r="G115" s="227">
        <f>G119+G152</f>
        <v>0</v>
      </c>
      <c r="H115" s="227">
        <f>H119+H152</f>
        <v>0</v>
      </c>
      <c r="I115" s="227">
        <f>I119+I152</f>
        <v>0</v>
      </c>
      <c r="J115" s="227">
        <f>J119+J123+J131+J135</f>
        <v>0</v>
      </c>
      <c r="K115" s="227">
        <f>K119+K152</f>
        <v>0</v>
      </c>
      <c r="L115" s="227">
        <f>L119+L152</f>
        <v>0</v>
      </c>
      <c r="M115" s="227">
        <f>M119+M152</f>
        <v>0</v>
      </c>
      <c r="N115" s="227">
        <f>N119+N152</f>
        <v>0</v>
      </c>
      <c r="O115" s="228">
        <f>SUM(E115:N115)</f>
        <v>0</v>
      </c>
    </row>
    <row r="116" spans="1:15" s="181" customFormat="1" ht="64.5" customHeight="1" x14ac:dyDescent="0.3">
      <c r="A116" s="371"/>
      <c r="B116" s="364"/>
      <c r="C116" s="367"/>
      <c r="D116" s="196" t="s">
        <v>236</v>
      </c>
      <c r="E116" s="187">
        <f>E120+E153</f>
        <v>0</v>
      </c>
      <c r="F116" s="226">
        <f>F120+F153</f>
        <v>0</v>
      </c>
      <c r="G116" s="226">
        <f>G120+G153</f>
        <v>0</v>
      </c>
      <c r="H116" s="226">
        <f>H120+H124</f>
        <v>6000000</v>
      </c>
      <c r="I116" s="226">
        <f>I120+I124</f>
        <v>0</v>
      </c>
      <c r="J116" s="226">
        <f>J120+J124+J132+J136</f>
        <v>5482971.7799999993</v>
      </c>
      <c r="K116" s="226">
        <f t="shared" ref="K116:N116" si="59">K120+K124</f>
        <v>0</v>
      </c>
      <c r="L116" s="226">
        <f t="shared" si="59"/>
        <v>0</v>
      </c>
      <c r="M116" s="226">
        <f t="shared" si="59"/>
        <v>0</v>
      </c>
      <c r="N116" s="226">
        <f t="shared" si="59"/>
        <v>0</v>
      </c>
      <c r="O116" s="228">
        <f>SUM(E116:N116)</f>
        <v>11482971.779999999</v>
      </c>
    </row>
    <row r="117" spans="1:15" s="182" customFormat="1" ht="187.5" customHeight="1" x14ac:dyDescent="0.3">
      <c r="A117" s="350"/>
      <c r="B117" s="365"/>
      <c r="C117" s="352"/>
      <c r="D117" s="196" t="s">
        <v>235</v>
      </c>
      <c r="E117" s="187">
        <f>E121+E125+E127</f>
        <v>0</v>
      </c>
      <c r="F117" s="187">
        <f>F121+F125+F127</f>
        <v>0</v>
      </c>
      <c r="G117" s="187">
        <f>G121+G125+G127</f>
        <v>0</v>
      </c>
      <c r="H117" s="226">
        <f>H121+H125</f>
        <v>1509051.27</v>
      </c>
      <c r="I117" s="226">
        <f>I121+I125+I127</f>
        <v>27000</v>
      </c>
      <c r="J117" s="226">
        <f>J121+J125+J129+J133+J137</f>
        <v>785918.1</v>
      </c>
      <c r="K117" s="226">
        <f>K121+K125+K127</f>
        <v>0</v>
      </c>
      <c r="L117" s="226">
        <f>L121+L125+L127</f>
        <v>0</v>
      </c>
      <c r="M117" s="226">
        <f>M121+M125+M127</f>
        <v>0</v>
      </c>
      <c r="N117" s="226">
        <f>N121+N125+N127</f>
        <v>0</v>
      </c>
      <c r="O117" s="228">
        <f>SUM(E117:N117)</f>
        <v>2321969.37</v>
      </c>
    </row>
    <row r="118" spans="1:15" s="182" customFormat="1" ht="33" customHeight="1" x14ac:dyDescent="0.3">
      <c r="A118" s="362" t="s">
        <v>279</v>
      </c>
      <c r="B118" s="341" t="s">
        <v>309</v>
      </c>
      <c r="C118" s="343" t="s">
        <v>264</v>
      </c>
      <c r="D118" s="196" t="s">
        <v>238</v>
      </c>
      <c r="E118" s="197">
        <f>E119+E120+E121</f>
        <v>0</v>
      </c>
      <c r="F118" s="217">
        <f t="shared" ref="F118:O118" si="60">F119+F120+F121</f>
        <v>0</v>
      </c>
      <c r="G118" s="217">
        <f t="shared" si="60"/>
        <v>0</v>
      </c>
      <c r="H118" s="217">
        <f>H119+H120+H121</f>
        <v>4478748.24</v>
      </c>
      <c r="I118" s="217">
        <f t="shared" si="60"/>
        <v>0</v>
      </c>
      <c r="J118" s="217">
        <f t="shared" si="60"/>
        <v>0</v>
      </c>
      <c r="K118" s="217">
        <f t="shared" si="60"/>
        <v>0</v>
      </c>
      <c r="L118" s="217">
        <f t="shared" si="60"/>
        <v>0</v>
      </c>
      <c r="M118" s="217">
        <f t="shared" si="60"/>
        <v>0</v>
      </c>
      <c r="N118" s="217">
        <f t="shared" si="60"/>
        <v>0</v>
      </c>
      <c r="O118" s="217">
        <f t="shared" si="60"/>
        <v>4478748.24</v>
      </c>
    </row>
    <row r="119" spans="1:15" s="182" customFormat="1" ht="42.75" customHeight="1" x14ac:dyDescent="0.3">
      <c r="A119" s="354"/>
      <c r="B119" s="342"/>
      <c r="C119" s="344"/>
      <c r="D119" s="198" t="s">
        <v>50</v>
      </c>
      <c r="E119" s="199">
        <v>0</v>
      </c>
      <c r="F119" s="220">
        <v>0</v>
      </c>
      <c r="G119" s="220">
        <v>0</v>
      </c>
      <c r="H119" s="218">
        <v>0</v>
      </c>
      <c r="I119" s="218">
        <v>0</v>
      </c>
      <c r="J119" s="218">
        <v>0</v>
      </c>
      <c r="K119" s="218">
        <v>0</v>
      </c>
      <c r="L119" s="218">
        <v>0</v>
      </c>
      <c r="M119" s="218">
        <v>0</v>
      </c>
      <c r="N119" s="218">
        <v>0</v>
      </c>
      <c r="O119" s="218">
        <f>SUM(E119:N119)</f>
        <v>0</v>
      </c>
    </row>
    <row r="120" spans="1:15" s="182" customFormat="1" ht="69" customHeight="1" x14ac:dyDescent="0.3">
      <c r="A120" s="354"/>
      <c r="B120" s="342"/>
      <c r="C120" s="344"/>
      <c r="D120" s="196" t="s">
        <v>236</v>
      </c>
      <c r="E120" s="197">
        <v>0</v>
      </c>
      <c r="F120" s="217">
        <v>0</v>
      </c>
      <c r="G120" s="217">
        <v>0</v>
      </c>
      <c r="H120" s="218">
        <v>3000000</v>
      </c>
      <c r="I120" s="218">
        <v>0</v>
      </c>
      <c r="J120" s="218">
        <v>0</v>
      </c>
      <c r="K120" s="218">
        <v>0</v>
      </c>
      <c r="L120" s="218">
        <v>0</v>
      </c>
      <c r="M120" s="218">
        <v>0</v>
      </c>
      <c r="N120" s="218">
        <v>0</v>
      </c>
      <c r="O120" s="218">
        <f>SUM(E120:N120)</f>
        <v>3000000</v>
      </c>
    </row>
    <row r="121" spans="1:15" s="182" customFormat="1" ht="87" customHeight="1" x14ac:dyDescent="0.3">
      <c r="A121" s="358"/>
      <c r="B121" s="361"/>
      <c r="C121" s="360"/>
      <c r="D121" s="196" t="s">
        <v>235</v>
      </c>
      <c r="E121" s="197">
        <v>0</v>
      </c>
      <c r="F121" s="217">
        <v>0</v>
      </c>
      <c r="G121" s="217">
        <v>0</v>
      </c>
      <c r="H121" s="218">
        <v>1478748.24</v>
      </c>
      <c r="I121" s="218">
        <v>0</v>
      </c>
      <c r="J121" s="218">
        <v>0</v>
      </c>
      <c r="K121" s="218">
        <v>0</v>
      </c>
      <c r="L121" s="218">
        <v>0</v>
      </c>
      <c r="M121" s="218">
        <v>0</v>
      </c>
      <c r="N121" s="218">
        <v>0</v>
      </c>
      <c r="O121" s="218">
        <f>SUM(E121:N121)</f>
        <v>1478748.24</v>
      </c>
    </row>
    <row r="122" spans="1:15" s="182" customFormat="1" ht="61.5" customHeight="1" x14ac:dyDescent="0.3">
      <c r="A122" s="362" t="s">
        <v>280</v>
      </c>
      <c r="B122" s="341" t="s">
        <v>310</v>
      </c>
      <c r="C122" s="343" t="s">
        <v>264</v>
      </c>
      <c r="D122" s="196" t="s">
        <v>238</v>
      </c>
      <c r="E122" s="197">
        <f>E123+E124+E125</f>
        <v>0</v>
      </c>
      <c r="F122" s="217">
        <f t="shared" ref="F122:O122" si="61">F123+F124+F125</f>
        <v>0</v>
      </c>
      <c r="G122" s="217">
        <f t="shared" si="61"/>
        <v>0</v>
      </c>
      <c r="H122" s="217">
        <f t="shared" si="61"/>
        <v>3030303.03</v>
      </c>
      <c r="I122" s="217">
        <f t="shared" si="61"/>
        <v>0</v>
      </c>
      <c r="J122" s="217">
        <f t="shared" si="61"/>
        <v>0</v>
      </c>
      <c r="K122" s="217">
        <f t="shared" si="61"/>
        <v>0</v>
      </c>
      <c r="L122" s="217">
        <f t="shared" si="61"/>
        <v>0</v>
      </c>
      <c r="M122" s="217">
        <f t="shared" si="61"/>
        <v>0</v>
      </c>
      <c r="N122" s="217">
        <f t="shared" si="61"/>
        <v>0</v>
      </c>
      <c r="O122" s="217">
        <f t="shared" si="61"/>
        <v>3030303.03</v>
      </c>
    </row>
    <row r="123" spans="1:15" s="182" customFormat="1" ht="55.5" customHeight="1" x14ac:dyDescent="0.3">
      <c r="A123" s="354"/>
      <c r="B123" s="342"/>
      <c r="C123" s="344"/>
      <c r="D123" s="259" t="s">
        <v>50</v>
      </c>
      <c r="E123" s="199">
        <v>0</v>
      </c>
      <c r="F123" s="220">
        <v>0</v>
      </c>
      <c r="G123" s="220">
        <v>0</v>
      </c>
      <c r="H123" s="274">
        <v>0</v>
      </c>
      <c r="I123" s="218">
        <v>0</v>
      </c>
      <c r="J123" s="218">
        <v>0</v>
      </c>
      <c r="K123" s="218">
        <v>0</v>
      </c>
      <c r="L123" s="218">
        <v>0</v>
      </c>
      <c r="M123" s="218">
        <v>0</v>
      </c>
      <c r="N123" s="218">
        <v>0</v>
      </c>
      <c r="O123" s="218">
        <f>SUM(E123:N123)</f>
        <v>0</v>
      </c>
    </row>
    <row r="124" spans="1:15" s="182" customFormat="1" ht="87" customHeight="1" x14ac:dyDescent="0.3">
      <c r="A124" s="354"/>
      <c r="B124" s="342"/>
      <c r="C124" s="344"/>
      <c r="D124" s="196" t="s">
        <v>236</v>
      </c>
      <c r="E124" s="197">
        <v>0</v>
      </c>
      <c r="F124" s="217">
        <v>0</v>
      </c>
      <c r="G124" s="217">
        <v>0</v>
      </c>
      <c r="H124" s="218">
        <v>3000000</v>
      </c>
      <c r="I124" s="218">
        <v>0</v>
      </c>
      <c r="J124" s="218">
        <v>0</v>
      </c>
      <c r="K124" s="218">
        <v>0</v>
      </c>
      <c r="L124" s="218">
        <v>0</v>
      </c>
      <c r="M124" s="218">
        <v>0</v>
      </c>
      <c r="N124" s="218">
        <v>0</v>
      </c>
      <c r="O124" s="218">
        <f>SUM(E124:N124)</f>
        <v>3000000</v>
      </c>
    </row>
    <row r="125" spans="1:15" s="182" customFormat="1" ht="87" customHeight="1" x14ac:dyDescent="0.3">
      <c r="A125" s="354"/>
      <c r="B125" s="342"/>
      <c r="C125" s="344"/>
      <c r="D125" s="258" t="s">
        <v>235</v>
      </c>
      <c r="E125" s="213">
        <v>0</v>
      </c>
      <c r="F125" s="219">
        <v>0</v>
      </c>
      <c r="G125" s="219">
        <v>0</v>
      </c>
      <c r="H125" s="233">
        <v>30303.03</v>
      </c>
      <c r="I125" s="233">
        <v>0</v>
      </c>
      <c r="J125" s="233">
        <v>0</v>
      </c>
      <c r="K125" s="233">
        <v>0</v>
      </c>
      <c r="L125" s="233">
        <v>0</v>
      </c>
      <c r="M125" s="233">
        <v>0</v>
      </c>
      <c r="N125" s="233">
        <v>0</v>
      </c>
      <c r="O125" s="233">
        <f>SUM(E125:N125)</f>
        <v>30303.03</v>
      </c>
    </row>
    <row r="126" spans="1:15" s="182" customFormat="1" ht="87" customHeight="1" x14ac:dyDescent="0.3">
      <c r="A126" s="362" t="s">
        <v>326</v>
      </c>
      <c r="B126" s="341" t="s">
        <v>331</v>
      </c>
      <c r="C126" s="343" t="s">
        <v>264</v>
      </c>
      <c r="D126" s="196" t="s">
        <v>238</v>
      </c>
      <c r="E126" s="197">
        <f>E127</f>
        <v>0</v>
      </c>
      <c r="F126" s="197">
        <f t="shared" ref="F126:N128" si="62">F127</f>
        <v>0</v>
      </c>
      <c r="G126" s="197">
        <f t="shared" si="62"/>
        <v>0</v>
      </c>
      <c r="H126" s="197">
        <f t="shared" si="62"/>
        <v>0</v>
      </c>
      <c r="I126" s="197">
        <f t="shared" si="62"/>
        <v>27000</v>
      </c>
      <c r="J126" s="197">
        <f t="shared" si="62"/>
        <v>0</v>
      </c>
      <c r="K126" s="197">
        <f t="shared" si="62"/>
        <v>0</v>
      </c>
      <c r="L126" s="197">
        <f t="shared" si="62"/>
        <v>0</v>
      </c>
      <c r="M126" s="197">
        <f t="shared" si="62"/>
        <v>0</v>
      </c>
      <c r="N126" s="197">
        <f t="shared" si="62"/>
        <v>0</v>
      </c>
      <c r="O126" s="217">
        <f>O127</f>
        <v>27000</v>
      </c>
    </row>
    <row r="127" spans="1:15" s="182" customFormat="1" ht="87" customHeight="1" x14ac:dyDescent="0.3">
      <c r="A127" s="354"/>
      <c r="B127" s="342"/>
      <c r="C127" s="344"/>
      <c r="D127" s="276" t="s">
        <v>235</v>
      </c>
      <c r="E127" s="213">
        <v>0</v>
      </c>
      <c r="F127" s="219">
        <v>0</v>
      </c>
      <c r="G127" s="219">
        <v>0</v>
      </c>
      <c r="H127" s="233">
        <v>0</v>
      </c>
      <c r="I127" s="233">
        <v>27000</v>
      </c>
      <c r="J127" s="233">
        <v>0</v>
      </c>
      <c r="K127" s="233">
        <v>0</v>
      </c>
      <c r="L127" s="233">
        <v>0</v>
      </c>
      <c r="M127" s="233">
        <v>0</v>
      </c>
      <c r="N127" s="233">
        <v>0</v>
      </c>
      <c r="O127" s="233">
        <f>SUM(E127:N127)</f>
        <v>27000</v>
      </c>
    </row>
    <row r="128" spans="1:15" s="182" customFormat="1" ht="87" customHeight="1" x14ac:dyDescent="0.3">
      <c r="A128" s="362" t="s">
        <v>338</v>
      </c>
      <c r="B128" s="341" t="s">
        <v>341</v>
      </c>
      <c r="C128" s="343" t="s">
        <v>311</v>
      </c>
      <c r="D128" s="196" t="s">
        <v>238</v>
      </c>
      <c r="E128" s="197">
        <f>E129</f>
        <v>0</v>
      </c>
      <c r="F128" s="197">
        <f t="shared" si="62"/>
        <v>0</v>
      </c>
      <c r="G128" s="197">
        <f t="shared" si="62"/>
        <v>0</v>
      </c>
      <c r="H128" s="197">
        <f t="shared" si="62"/>
        <v>0</v>
      </c>
      <c r="I128" s="197">
        <f t="shared" si="62"/>
        <v>0</v>
      </c>
      <c r="J128" s="287">
        <f t="shared" si="62"/>
        <v>45080</v>
      </c>
      <c r="K128" s="197">
        <f t="shared" si="62"/>
        <v>0</v>
      </c>
      <c r="L128" s="197">
        <f t="shared" si="62"/>
        <v>0</v>
      </c>
      <c r="M128" s="197">
        <f t="shared" si="62"/>
        <v>0</v>
      </c>
      <c r="N128" s="197">
        <f t="shared" si="62"/>
        <v>0</v>
      </c>
      <c r="O128" s="217">
        <f>O129</f>
        <v>45080</v>
      </c>
    </row>
    <row r="129" spans="1:15" s="182" customFormat="1" ht="98.25" customHeight="1" x14ac:dyDescent="0.3">
      <c r="A129" s="354"/>
      <c r="B129" s="342"/>
      <c r="C129" s="344"/>
      <c r="D129" s="288" t="s">
        <v>235</v>
      </c>
      <c r="E129" s="213">
        <v>0</v>
      </c>
      <c r="F129" s="219">
        <v>0</v>
      </c>
      <c r="G129" s="219">
        <v>0</v>
      </c>
      <c r="H129" s="233">
        <v>0</v>
      </c>
      <c r="I129" s="233">
        <v>0</v>
      </c>
      <c r="J129" s="233">
        <v>45080</v>
      </c>
      <c r="K129" s="233">
        <v>0</v>
      </c>
      <c r="L129" s="233">
        <v>0</v>
      </c>
      <c r="M129" s="233">
        <v>0</v>
      </c>
      <c r="N129" s="233">
        <v>0</v>
      </c>
      <c r="O129" s="233">
        <f>SUM(E129:N129)</f>
        <v>45080</v>
      </c>
    </row>
    <row r="130" spans="1:15" s="182" customFormat="1" ht="87" customHeight="1" x14ac:dyDescent="0.3">
      <c r="A130" s="362" t="s">
        <v>339</v>
      </c>
      <c r="B130" s="341" t="s">
        <v>342</v>
      </c>
      <c r="C130" s="343" t="s">
        <v>264</v>
      </c>
      <c r="D130" s="196" t="s">
        <v>238</v>
      </c>
      <c r="E130" s="197">
        <f>E131+E132+E133</f>
        <v>0</v>
      </c>
      <c r="F130" s="217">
        <f t="shared" ref="F130:O130" si="63">F131+F132+F133</f>
        <v>0</v>
      </c>
      <c r="G130" s="217">
        <f t="shared" si="63"/>
        <v>0</v>
      </c>
      <c r="H130" s="217">
        <f t="shared" si="63"/>
        <v>0</v>
      </c>
      <c r="I130" s="217">
        <f t="shared" si="63"/>
        <v>0</v>
      </c>
      <c r="J130" s="217">
        <f>J131+J132+J133</f>
        <v>2508052.2999999998</v>
      </c>
      <c r="K130" s="217">
        <f t="shared" si="63"/>
        <v>0</v>
      </c>
      <c r="L130" s="217">
        <f t="shared" si="63"/>
        <v>0</v>
      </c>
      <c r="M130" s="217">
        <f t="shared" si="63"/>
        <v>0</v>
      </c>
      <c r="N130" s="217">
        <f t="shared" si="63"/>
        <v>0</v>
      </c>
      <c r="O130" s="217">
        <f t="shared" si="63"/>
        <v>2508052.2999999998</v>
      </c>
    </row>
    <row r="131" spans="1:15" s="182" customFormat="1" ht="87" customHeight="1" x14ac:dyDescent="0.3">
      <c r="A131" s="354"/>
      <c r="B131" s="342"/>
      <c r="C131" s="344"/>
      <c r="D131" s="289" t="s">
        <v>50</v>
      </c>
      <c r="E131" s="199">
        <v>0</v>
      </c>
      <c r="F131" s="220">
        <v>0</v>
      </c>
      <c r="G131" s="220">
        <v>0</v>
      </c>
      <c r="H131" s="274">
        <v>0</v>
      </c>
      <c r="I131" s="218">
        <v>0</v>
      </c>
      <c r="J131" s="218">
        <v>0</v>
      </c>
      <c r="K131" s="218">
        <v>0</v>
      </c>
      <c r="L131" s="218">
        <v>0</v>
      </c>
      <c r="M131" s="218">
        <v>0</v>
      </c>
      <c r="N131" s="218">
        <v>0</v>
      </c>
      <c r="O131" s="218">
        <f>SUM(E131:N131)</f>
        <v>0</v>
      </c>
    </row>
    <row r="132" spans="1:15" s="182" customFormat="1" ht="87" customHeight="1" x14ac:dyDescent="0.3">
      <c r="A132" s="354"/>
      <c r="B132" s="342"/>
      <c r="C132" s="344"/>
      <c r="D132" s="196" t="s">
        <v>236</v>
      </c>
      <c r="E132" s="197">
        <v>0</v>
      </c>
      <c r="F132" s="217">
        <v>0</v>
      </c>
      <c r="G132" s="217">
        <v>0</v>
      </c>
      <c r="H132" s="218">
        <v>0</v>
      </c>
      <c r="I132" s="218">
        <v>0</v>
      </c>
      <c r="J132" s="218">
        <v>2482971.7799999998</v>
      </c>
      <c r="K132" s="218">
        <v>0</v>
      </c>
      <c r="L132" s="218">
        <v>0</v>
      </c>
      <c r="M132" s="218">
        <v>0</v>
      </c>
      <c r="N132" s="218">
        <v>0</v>
      </c>
      <c r="O132" s="218">
        <f>SUM(E132:N132)</f>
        <v>2482971.7799999998</v>
      </c>
    </row>
    <row r="133" spans="1:15" s="182" customFormat="1" ht="87" customHeight="1" x14ac:dyDescent="0.3">
      <c r="A133" s="354"/>
      <c r="B133" s="342"/>
      <c r="C133" s="344"/>
      <c r="D133" s="288" t="s">
        <v>235</v>
      </c>
      <c r="E133" s="213">
        <v>0</v>
      </c>
      <c r="F133" s="219">
        <v>0</v>
      </c>
      <c r="G133" s="219">
        <v>0</v>
      </c>
      <c r="H133" s="233">
        <v>0</v>
      </c>
      <c r="I133" s="233">
        <v>0</v>
      </c>
      <c r="J133" s="233">
        <v>25080.52</v>
      </c>
      <c r="K133" s="233">
        <v>0</v>
      </c>
      <c r="L133" s="233">
        <v>0</v>
      </c>
      <c r="M133" s="233">
        <v>0</v>
      </c>
      <c r="N133" s="233">
        <v>0</v>
      </c>
      <c r="O133" s="233">
        <f>SUM(E133:N133)</f>
        <v>25080.52</v>
      </c>
    </row>
    <row r="134" spans="1:15" s="182" customFormat="1" ht="72.75" customHeight="1" x14ac:dyDescent="0.3">
      <c r="A134" s="362" t="s">
        <v>340</v>
      </c>
      <c r="B134" s="341" t="s">
        <v>343</v>
      </c>
      <c r="C134" s="343" t="s">
        <v>264</v>
      </c>
      <c r="D134" s="196" t="s">
        <v>238</v>
      </c>
      <c r="E134" s="197">
        <f>E135+E136+E137</f>
        <v>0</v>
      </c>
      <c r="F134" s="217">
        <f t="shared" ref="F134:O134" si="64">F135+F136+F137</f>
        <v>0</v>
      </c>
      <c r="G134" s="217">
        <f t="shared" si="64"/>
        <v>0</v>
      </c>
      <c r="H134" s="217">
        <f t="shared" si="64"/>
        <v>0</v>
      </c>
      <c r="I134" s="217">
        <f t="shared" si="64"/>
        <v>0</v>
      </c>
      <c r="J134" s="217">
        <f t="shared" si="64"/>
        <v>3715757.58</v>
      </c>
      <c r="K134" s="217">
        <f t="shared" si="64"/>
        <v>0</v>
      </c>
      <c r="L134" s="217">
        <f t="shared" si="64"/>
        <v>0</v>
      </c>
      <c r="M134" s="217">
        <f t="shared" si="64"/>
        <v>0</v>
      </c>
      <c r="N134" s="217">
        <f t="shared" si="64"/>
        <v>0</v>
      </c>
      <c r="O134" s="217">
        <f t="shared" si="64"/>
        <v>3715757.58</v>
      </c>
    </row>
    <row r="135" spans="1:15" s="182" customFormat="1" ht="65.25" customHeight="1" x14ac:dyDescent="0.3">
      <c r="A135" s="354"/>
      <c r="B135" s="342"/>
      <c r="C135" s="344"/>
      <c r="D135" s="289" t="s">
        <v>50</v>
      </c>
      <c r="E135" s="199">
        <v>0</v>
      </c>
      <c r="F135" s="220">
        <v>0</v>
      </c>
      <c r="G135" s="220">
        <v>0</v>
      </c>
      <c r="H135" s="274">
        <v>0</v>
      </c>
      <c r="I135" s="218">
        <v>0</v>
      </c>
      <c r="J135" s="218">
        <v>0</v>
      </c>
      <c r="K135" s="218">
        <v>0</v>
      </c>
      <c r="L135" s="218">
        <v>0</v>
      </c>
      <c r="M135" s="218">
        <v>0</v>
      </c>
      <c r="N135" s="218">
        <v>0</v>
      </c>
      <c r="O135" s="218">
        <f>SUM(E135:N135)</f>
        <v>0</v>
      </c>
    </row>
    <row r="136" spans="1:15" s="182" customFormat="1" ht="87" customHeight="1" x14ac:dyDescent="0.3">
      <c r="A136" s="354"/>
      <c r="B136" s="342"/>
      <c r="C136" s="344"/>
      <c r="D136" s="196" t="s">
        <v>236</v>
      </c>
      <c r="E136" s="197">
        <v>0</v>
      </c>
      <c r="F136" s="217">
        <v>0</v>
      </c>
      <c r="G136" s="217">
        <v>0</v>
      </c>
      <c r="H136" s="218">
        <v>0</v>
      </c>
      <c r="I136" s="218">
        <v>0</v>
      </c>
      <c r="J136" s="218">
        <v>3000000</v>
      </c>
      <c r="K136" s="218">
        <v>0</v>
      </c>
      <c r="L136" s="218">
        <v>0</v>
      </c>
      <c r="M136" s="218">
        <v>0</v>
      </c>
      <c r="N136" s="218">
        <v>0</v>
      </c>
      <c r="O136" s="218">
        <f>SUM(E136:N136)</f>
        <v>3000000</v>
      </c>
    </row>
    <row r="137" spans="1:15" s="182" customFormat="1" ht="87" customHeight="1" x14ac:dyDescent="0.3">
      <c r="A137" s="354"/>
      <c r="B137" s="342"/>
      <c r="C137" s="344"/>
      <c r="D137" s="288" t="s">
        <v>235</v>
      </c>
      <c r="E137" s="213">
        <v>0</v>
      </c>
      <c r="F137" s="219">
        <v>0</v>
      </c>
      <c r="G137" s="219">
        <v>0</v>
      </c>
      <c r="H137" s="233">
        <v>0</v>
      </c>
      <c r="I137" s="233">
        <v>0</v>
      </c>
      <c r="J137" s="233">
        <v>715757.58</v>
      </c>
      <c r="K137" s="233">
        <v>0</v>
      </c>
      <c r="L137" s="233">
        <v>0</v>
      </c>
      <c r="M137" s="233">
        <v>0</v>
      </c>
      <c r="N137" s="233">
        <v>0</v>
      </c>
      <c r="O137" s="233">
        <f>SUM(E137:N137)</f>
        <v>715757.58</v>
      </c>
    </row>
    <row r="138" spans="1:15" s="182" customFormat="1" ht="87" customHeight="1" x14ac:dyDescent="0.3">
      <c r="A138" s="372" t="s">
        <v>315</v>
      </c>
      <c r="B138" s="363" t="s">
        <v>330</v>
      </c>
      <c r="C138" s="366" t="s">
        <v>243</v>
      </c>
      <c r="D138" s="275" t="s">
        <v>238</v>
      </c>
      <c r="E138" s="187">
        <f>E139+E140+E141</f>
        <v>0</v>
      </c>
      <c r="F138" s="226">
        <f t="shared" ref="F138:O138" si="65">F139+F140+F141</f>
        <v>0</v>
      </c>
      <c r="G138" s="226">
        <f t="shared" si="65"/>
        <v>0</v>
      </c>
      <c r="H138" s="226">
        <f t="shared" si="65"/>
        <v>512153</v>
      </c>
      <c r="I138" s="226">
        <f t="shared" si="65"/>
        <v>273075</v>
      </c>
      <c r="J138" s="226">
        <f t="shared" si="65"/>
        <v>0</v>
      </c>
      <c r="K138" s="226">
        <f t="shared" si="65"/>
        <v>0</v>
      </c>
      <c r="L138" s="226">
        <f t="shared" si="65"/>
        <v>0</v>
      </c>
      <c r="M138" s="226">
        <f t="shared" si="65"/>
        <v>0</v>
      </c>
      <c r="N138" s="226">
        <f t="shared" si="65"/>
        <v>0</v>
      </c>
      <c r="O138" s="226">
        <f t="shared" si="65"/>
        <v>785228</v>
      </c>
    </row>
    <row r="139" spans="1:15" s="182" customFormat="1" ht="87" customHeight="1" x14ac:dyDescent="0.3">
      <c r="A139" s="371"/>
      <c r="B139" s="364"/>
      <c r="C139" s="367"/>
      <c r="D139" s="273" t="s">
        <v>50</v>
      </c>
      <c r="E139" s="188">
        <v>0</v>
      </c>
      <c r="F139" s="227">
        <v>0</v>
      </c>
      <c r="G139" s="227">
        <v>0</v>
      </c>
      <c r="H139" s="228">
        <v>0</v>
      </c>
      <c r="I139" s="228">
        <v>0</v>
      </c>
      <c r="J139" s="228">
        <v>0</v>
      </c>
      <c r="K139" s="228">
        <v>0</v>
      </c>
      <c r="L139" s="228">
        <v>0</v>
      </c>
      <c r="M139" s="228">
        <v>0</v>
      </c>
      <c r="N139" s="228">
        <v>0</v>
      </c>
      <c r="O139" s="228">
        <f>SUM(E139:N139)</f>
        <v>0</v>
      </c>
    </row>
    <row r="140" spans="1:15" s="182" customFormat="1" ht="87" customHeight="1" x14ac:dyDescent="0.3">
      <c r="A140" s="371"/>
      <c r="B140" s="364"/>
      <c r="C140" s="367"/>
      <c r="D140" s="275" t="s">
        <v>236</v>
      </c>
      <c r="E140" s="187">
        <v>0</v>
      </c>
      <c r="F140" s="226">
        <v>0</v>
      </c>
      <c r="G140" s="226">
        <v>0</v>
      </c>
      <c r="H140" s="228">
        <v>0</v>
      </c>
      <c r="I140" s="228">
        <v>0</v>
      </c>
      <c r="J140" s="228">
        <v>0</v>
      </c>
      <c r="K140" s="228">
        <v>0</v>
      </c>
      <c r="L140" s="228">
        <v>0</v>
      </c>
      <c r="M140" s="228">
        <v>0</v>
      </c>
      <c r="N140" s="228">
        <v>0</v>
      </c>
      <c r="O140" s="228">
        <f>SUM(E140:N140)</f>
        <v>0</v>
      </c>
    </row>
    <row r="141" spans="1:15" s="182" customFormat="1" ht="87" customHeight="1" x14ac:dyDescent="0.3">
      <c r="A141" s="371"/>
      <c r="B141" s="364"/>
      <c r="C141" s="367"/>
      <c r="D141" s="272" t="s">
        <v>235</v>
      </c>
      <c r="E141" s="189">
        <v>0</v>
      </c>
      <c r="F141" s="230">
        <v>0</v>
      </c>
      <c r="G141" s="230">
        <v>0</v>
      </c>
      <c r="H141" s="231">
        <v>512153</v>
      </c>
      <c r="I141" s="231">
        <v>273075</v>
      </c>
      <c r="J141" s="231">
        <v>0</v>
      </c>
      <c r="K141" s="231">
        <v>0</v>
      </c>
      <c r="L141" s="231">
        <v>0</v>
      </c>
      <c r="M141" s="231">
        <v>0</v>
      </c>
      <c r="N141" s="231">
        <v>0</v>
      </c>
      <c r="O141" s="231">
        <f>SUM(E141:N141)</f>
        <v>785228</v>
      </c>
    </row>
    <row r="142" spans="1:15" s="182" customFormat="1" ht="87" customHeight="1" x14ac:dyDescent="0.3">
      <c r="A142" s="372" t="s">
        <v>316</v>
      </c>
      <c r="B142" s="363" t="s">
        <v>314</v>
      </c>
      <c r="C142" s="366" t="s">
        <v>311</v>
      </c>
      <c r="D142" s="275" t="s">
        <v>238</v>
      </c>
      <c r="E142" s="187">
        <f>E143+E144+E145</f>
        <v>0</v>
      </c>
      <c r="F142" s="226">
        <f t="shared" ref="F142:O142" si="66">F143+F144+F145</f>
        <v>0</v>
      </c>
      <c r="G142" s="226">
        <f t="shared" si="66"/>
        <v>0</v>
      </c>
      <c r="H142" s="226">
        <f t="shared" si="66"/>
        <v>87350</v>
      </c>
      <c r="I142" s="226">
        <f t="shared" si="66"/>
        <v>0</v>
      </c>
      <c r="J142" s="226">
        <f t="shared" si="66"/>
        <v>0</v>
      </c>
      <c r="K142" s="226">
        <f t="shared" si="66"/>
        <v>0</v>
      </c>
      <c r="L142" s="226">
        <f t="shared" si="66"/>
        <v>0</v>
      </c>
      <c r="M142" s="226">
        <f t="shared" si="66"/>
        <v>0</v>
      </c>
      <c r="N142" s="226">
        <f t="shared" si="66"/>
        <v>0</v>
      </c>
      <c r="O142" s="226">
        <f t="shared" si="66"/>
        <v>87350</v>
      </c>
    </row>
    <row r="143" spans="1:15" s="182" customFormat="1" ht="87" customHeight="1" x14ac:dyDescent="0.3">
      <c r="A143" s="371"/>
      <c r="B143" s="364"/>
      <c r="C143" s="367"/>
      <c r="D143" s="273" t="s">
        <v>50</v>
      </c>
      <c r="E143" s="188">
        <v>0</v>
      </c>
      <c r="F143" s="227">
        <v>0</v>
      </c>
      <c r="G143" s="227">
        <v>0</v>
      </c>
      <c r="H143" s="228">
        <v>0</v>
      </c>
      <c r="I143" s="228">
        <v>0</v>
      </c>
      <c r="J143" s="228">
        <v>0</v>
      </c>
      <c r="K143" s="228">
        <v>0</v>
      </c>
      <c r="L143" s="228">
        <v>0</v>
      </c>
      <c r="M143" s="228">
        <v>0</v>
      </c>
      <c r="N143" s="228">
        <v>0</v>
      </c>
      <c r="O143" s="228">
        <f>SUM(E143:N143)</f>
        <v>0</v>
      </c>
    </row>
    <row r="144" spans="1:15" s="182" customFormat="1" ht="87" customHeight="1" x14ac:dyDescent="0.3">
      <c r="A144" s="371"/>
      <c r="B144" s="364"/>
      <c r="C144" s="367"/>
      <c r="D144" s="275" t="s">
        <v>236</v>
      </c>
      <c r="E144" s="187">
        <v>0</v>
      </c>
      <c r="F144" s="226">
        <v>0</v>
      </c>
      <c r="G144" s="226">
        <v>0</v>
      </c>
      <c r="H144" s="228">
        <v>0</v>
      </c>
      <c r="I144" s="228">
        <v>0</v>
      </c>
      <c r="J144" s="228">
        <v>0</v>
      </c>
      <c r="K144" s="228">
        <v>0</v>
      </c>
      <c r="L144" s="228">
        <v>0</v>
      </c>
      <c r="M144" s="228">
        <v>0</v>
      </c>
      <c r="N144" s="228">
        <v>0</v>
      </c>
      <c r="O144" s="228">
        <f>SUM(E144:N144)</f>
        <v>0</v>
      </c>
    </row>
    <row r="145" spans="1:15" s="182" customFormat="1" ht="87" customHeight="1" x14ac:dyDescent="0.3">
      <c r="A145" s="371"/>
      <c r="B145" s="364"/>
      <c r="C145" s="367"/>
      <c r="D145" s="272" t="s">
        <v>235</v>
      </c>
      <c r="E145" s="189">
        <v>0</v>
      </c>
      <c r="F145" s="230">
        <v>0</v>
      </c>
      <c r="G145" s="230">
        <v>0</v>
      </c>
      <c r="H145" s="231">
        <v>87350</v>
      </c>
      <c r="I145" s="231">
        <v>0</v>
      </c>
      <c r="J145" s="231">
        <v>0</v>
      </c>
      <c r="K145" s="231">
        <v>0</v>
      </c>
      <c r="L145" s="231">
        <v>0</v>
      </c>
      <c r="M145" s="231">
        <v>0</v>
      </c>
      <c r="N145" s="231">
        <v>0</v>
      </c>
      <c r="O145" s="231">
        <f>SUM(E145:N145)</f>
        <v>87350</v>
      </c>
    </row>
    <row r="146" spans="1:15" s="182" customFormat="1" ht="87" customHeight="1" x14ac:dyDescent="0.3">
      <c r="A146" s="372" t="s">
        <v>327</v>
      </c>
      <c r="B146" s="363" t="s">
        <v>328</v>
      </c>
      <c r="C146" s="366" t="s">
        <v>264</v>
      </c>
      <c r="D146" s="275" t="s">
        <v>238</v>
      </c>
      <c r="E146" s="187">
        <f>E147+E148+E150</f>
        <v>0</v>
      </c>
      <c r="F146" s="226">
        <f t="shared" ref="F146:H146" si="67">F147+F148+F150</f>
        <v>0</v>
      </c>
      <c r="G146" s="226">
        <f t="shared" si="67"/>
        <v>0</v>
      </c>
      <c r="H146" s="226">
        <f t="shared" si="67"/>
        <v>0</v>
      </c>
      <c r="I146" s="226">
        <f>I147+I148+I150+I149</f>
        <v>2845541</v>
      </c>
      <c r="J146" s="226">
        <f t="shared" ref="J146:O146" si="68">J147+J148+J150</f>
        <v>0</v>
      </c>
      <c r="K146" s="226">
        <f t="shared" si="68"/>
        <v>0</v>
      </c>
      <c r="L146" s="226">
        <f t="shared" si="68"/>
        <v>0</v>
      </c>
      <c r="M146" s="226">
        <f t="shared" si="68"/>
        <v>0</v>
      </c>
      <c r="N146" s="226">
        <f t="shared" si="68"/>
        <v>0</v>
      </c>
      <c r="O146" s="226">
        <f t="shared" si="68"/>
        <v>2845541</v>
      </c>
    </row>
    <row r="147" spans="1:15" s="182" customFormat="1" ht="87" customHeight="1" x14ac:dyDescent="0.3">
      <c r="A147" s="371"/>
      <c r="B147" s="364"/>
      <c r="C147" s="367"/>
      <c r="D147" s="279" t="s">
        <v>50</v>
      </c>
      <c r="E147" s="188">
        <v>0</v>
      </c>
      <c r="F147" s="227">
        <v>0</v>
      </c>
      <c r="G147" s="227">
        <v>0</v>
      </c>
      <c r="H147" s="228">
        <v>0</v>
      </c>
      <c r="I147" s="228">
        <v>0</v>
      </c>
      <c r="J147" s="228">
        <v>0</v>
      </c>
      <c r="K147" s="228">
        <v>0</v>
      </c>
      <c r="L147" s="228">
        <v>0</v>
      </c>
      <c r="M147" s="228">
        <v>0</v>
      </c>
      <c r="N147" s="228">
        <v>0</v>
      </c>
      <c r="O147" s="228">
        <f>SUM(E147:N147)</f>
        <v>0</v>
      </c>
    </row>
    <row r="148" spans="1:15" s="182" customFormat="1" ht="87" customHeight="1" x14ac:dyDescent="0.3">
      <c r="A148" s="371"/>
      <c r="B148" s="364"/>
      <c r="C148" s="367"/>
      <c r="D148" s="275" t="s">
        <v>236</v>
      </c>
      <c r="E148" s="187">
        <v>0</v>
      </c>
      <c r="F148" s="226">
        <v>0</v>
      </c>
      <c r="G148" s="226">
        <v>0</v>
      </c>
      <c r="H148" s="228">
        <v>0</v>
      </c>
      <c r="I148" s="228">
        <v>0</v>
      </c>
      <c r="J148" s="228">
        <v>0</v>
      </c>
      <c r="K148" s="228">
        <v>0</v>
      </c>
      <c r="L148" s="228">
        <v>0</v>
      </c>
      <c r="M148" s="228">
        <v>0</v>
      </c>
      <c r="N148" s="228">
        <v>0</v>
      </c>
      <c r="O148" s="228">
        <f>SUM(E148:N148)</f>
        <v>0</v>
      </c>
    </row>
    <row r="149" spans="1:15" s="182" customFormat="1" ht="87" customHeight="1" x14ac:dyDescent="0.3">
      <c r="A149" s="371"/>
      <c r="B149" s="364"/>
      <c r="C149" s="367"/>
      <c r="D149" s="278" t="s">
        <v>235</v>
      </c>
      <c r="E149" s="187">
        <v>0</v>
      </c>
      <c r="F149" s="226">
        <v>0</v>
      </c>
      <c r="G149" s="226">
        <v>0</v>
      </c>
      <c r="H149" s="228">
        <v>0</v>
      </c>
      <c r="I149" s="228">
        <v>0</v>
      </c>
      <c r="J149" s="228">
        <v>0</v>
      </c>
      <c r="K149" s="228">
        <v>0</v>
      </c>
      <c r="L149" s="228">
        <v>0</v>
      </c>
      <c r="M149" s="228">
        <v>0</v>
      </c>
      <c r="N149" s="228">
        <v>0</v>
      </c>
      <c r="O149" s="228">
        <f>SUM(E149:N149)</f>
        <v>0</v>
      </c>
    </row>
    <row r="150" spans="1:15" s="182" customFormat="1" ht="87" customHeight="1" x14ac:dyDescent="0.3">
      <c r="A150" s="371"/>
      <c r="B150" s="364"/>
      <c r="C150" s="367"/>
      <c r="D150" s="278" t="s">
        <v>329</v>
      </c>
      <c r="E150" s="187">
        <v>0</v>
      </c>
      <c r="F150" s="281">
        <v>0</v>
      </c>
      <c r="G150" s="281">
        <v>0</v>
      </c>
      <c r="H150" s="282">
        <v>0</v>
      </c>
      <c r="I150" s="282">
        <v>2845541</v>
      </c>
      <c r="J150" s="282">
        <v>0</v>
      </c>
      <c r="K150" s="282">
        <v>0</v>
      </c>
      <c r="L150" s="282">
        <v>0</v>
      </c>
      <c r="M150" s="282">
        <v>0</v>
      </c>
      <c r="N150" s="231">
        <v>0</v>
      </c>
      <c r="O150" s="231">
        <f>SUM(E150:N150)</f>
        <v>2845541</v>
      </c>
    </row>
    <row r="151" spans="1:15" s="182" customFormat="1" ht="30.75" customHeight="1" x14ac:dyDescent="0.3">
      <c r="A151" s="378" t="s">
        <v>334</v>
      </c>
      <c r="B151" s="363" t="s">
        <v>335</v>
      </c>
      <c r="C151" s="366" t="s">
        <v>243</v>
      </c>
      <c r="D151" s="275" t="s">
        <v>238</v>
      </c>
      <c r="E151" s="187">
        <f>E152+E153+E154</f>
        <v>0</v>
      </c>
      <c r="F151" s="270">
        <f>F152+F153+F154</f>
        <v>0</v>
      </c>
      <c r="G151" s="270">
        <f>G152+G153+G154</f>
        <v>0</v>
      </c>
      <c r="H151" s="270">
        <f>H152+H153+H154</f>
        <v>0</v>
      </c>
      <c r="I151" s="270">
        <f>I152+I153+I154</f>
        <v>150000</v>
      </c>
      <c r="J151" s="270">
        <f>J152+J153+J154+J155</f>
        <v>0</v>
      </c>
      <c r="K151" s="270">
        <f>K152+K153+K154</f>
        <v>0</v>
      </c>
      <c r="L151" s="270">
        <f>L152+L153+L154</f>
        <v>0</v>
      </c>
      <c r="M151" s="270">
        <f>M152+M153+M154</f>
        <v>0</v>
      </c>
      <c r="N151" s="187">
        <f>N152+N153+N154</f>
        <v>0</v>
      </c>
      <c r="O151" s="226">
        <f>SUM(F151:N151)</f>
        <v>150000</v>
      </c>
    </row>
    <row r="152" spans="1:15" s="182" customFormat="1" ht="47.45" customHeight="1" x14ac:dyDescent="0.3">
      <c r="A152" s="379"/>
      <c r="B152" s="364"/>
      <c r="C152" s="367"/>
      <c r="D152" s="273" t="s">
        <v>50</v>
      </c>
      <c r="E152" s="188">
        <v>0</v>
      </c>
      <c r="F152" s="283">
        <v>0</v>
      </c>
      <c r="G152" s="283">
        <v>0</v>
      </c>
      <c r="H152" s="284">
        <v>0</v>
      </c>
      <c r="I152" s="284">
        <v>0</v>
      </c>
      <c r="J152" s="284">
        <v>0</v>
      </c>
      <c r="K152" s="284">
        <v>0</v>
      </c>
      <c r="L152" s="284">
        <v>0</v>
      </c>
      <c r="M152" s="284">
        <v>0</v>
      </c>
      <c r="N152" s="228">
        <v>0</v>
      </c>
      <c r="O152" s="226">
        <f t="shared" ref="O152:O155" si="69">SUM(F152:N152)</f>
        <v>0</v>
      </c>
    </row>
    <row r="153" spans="1:15" ht="69.75" customHeight="1" x14ac:dyDescent="0.3">
      <c r="A153" s="379"/>
      <c r="B153" s="364"/>
      <c r="C153" s="367"/>
      <c r="D153" s="275" t="s">
        <v>236</v>
      </c>
      <c r="E153" s="187">
        <v>0</v>
      </c>
      <c r="F153" s="271">
        <v>0</v>
      </c>
      <c r="G153" s="271">
        <v>0</v>
      </c>
      <c r="H153" s="284">
        <v>0</v>
      </c>
      <c r="I153" s="284">
        <v>0</v>
      </c>
      <c r="J153" s="284">
        <v>0</v>
      </c>
      <c r="K153" s="284">
        <v>0</v>
      </c>
      <c r="L153" s="284">
        <v>0</v>
      </c>
      <c r="M153" s="284">
        <v>0</v>
      </c>
      <c r="N153" s="228">
        <v>0</v>
      </c>
      <c r="O153" s="226">
        <f t="shared" si="69"/>
        <v>0</v>
      </c>
    </row>
    <row r="154" spans="1:15" ht="96" customHeight="1" x14ac:dyDescent="0.3">
      <c r="A154" s="379"/>
      <c r="B154" s="364"/>
      <c r="C154" s="367"/>
      <c r="D154" s="272" t="s">
        <v>235</v>
      </c>
      <c r="E154" s="189">
        <v>0</v>
      </c>
      <c r="F154" s="281">
        <v>0</v>
      </c>
      <c r="G154" s="281">
        <v>0</v>
      </c>
      <c r="H154" s="282">
        <v>0</v>
      </c>
      <c r="I154" s="282">
        <v>150000</v>
      </c>
      <c r="J154" s="282">
        <v>0</v>
      </c>
      <c r="K154" s="282">
        <v>0</v>
      </c>
      <c r="L154" s="282">
        <v>0</v>
      </c>
      <c r="M154" s="282">
        <v>0</v>
      </c>
      <c r="N154" s="231">
        <v>0</v>
      </c>
      <c r="O154" s="230">
        <f t="shared" si="69"/>
        <v>150000</v>
      </c>
    </row>
    <row r="155" spans="1:15" ht="96" customHeight="1" x14ac:dyDescent="0.3">
      <c r="A155" s="380"/>
      <c r="B155" s="365"/>
      <c r="C155" s="275"/>
      <c r="D155" s="275" t="s">
        <v>337</v>
      </c>
      <c r="E155" s="187">
        <v>0</v>
      </c>
      <c r="F155" s="271">
        <v>0</v>
      </c>
      <c r="G155" s="271">
        <v>0</v>
      </c>
      <c r="H155" s="284">
        <v>0</v>
      </c>
      <c r="I155" s="284">
        <v>0</v>
      </c>
      <c r="J155" s="284">
        <v>0</v>
      </c>
      <c r="K155" s="284">
        <v>0</v>
      </c>
      <c r="L155" s="284">
        <v>0</v>
      </c>
      <c r="M155" s="284">
        <v>0</v>
      </c>
      <c r="N155" s="228">
        <v>0</v>
      </c>
      <c r="O155" s="226">
        <f t="shared" si="69"/>
        <v>0</v>
      </c>
    </row>
    <row r="156" spans="1:15" ht="99" customHeight="1" x14ac:dyDescent="0.3">
      <c r="A156" s="294" t="s">
        <v>350</v>
      </c>
      <c r="B156" s="275" t="s">
        <v>351</v>
      </c>
      <c r="C156" s="275"/>
      <c r="D156" s="275" t="s">
        <v>337</v>
      </c>
      <c r="E156" s="187">
        <v>0</v>
      </c>
      <c r="F156" s="271">
        <v>0</v>
      </c>
      <c r="G156" s="271">
        <v>0</v>
      </c>
      <c r="H156" s="284">
        <v>0</v>
      </c>
      <c r="I156" s="284">
        <v>0</v>
      </c>
      <c r="J156" s="284">
        <v>358000</v>
      </c>
      <c r="K156" s="284">
        <v>0</v>
      </c>
      <c r="L156" s="284">
        <v>0</v>
      </c>
      <c r="M156" s="284">
        <v>0</v>
      </c>
      <c r="N156" s="228">
        <v>0</v>
      </c>
      <c r="O156" s="226">
        <f t="shared" ref="O156" si="70">SUM(F156:N156)</f>
        <v>358000</v>
      </c>
    </row>
    <row r="157" spans="1:15" ht="44.45" customHeight="1" thickBot="1" x14ac:dyDescent="0.35">
      <c r="A157" s="355" t="s">
        <v>281</v>
      </c>
      <c r="B157" s="373"/>
      <c r="C157" s="373"/>
      <c r="D157" s="373"/>
      <c r="E157" s="373"/>
      <c r="F157" s="373"/>
      <c r="G157" s="373"/>
      <c r="H157" s="373"/>
      <c r="I157" s="373"/>
      <c r="J157" s="373"/>
      <c r="K157" s="373"/>
      <c r="L157" s="373"/>
      <c r="M157" s="373"/>
      <c r="N157" s="373"/>
      <c r="O157" s="374"/>
    </row>
    <row r="158" spans="1:15" ht="39" customHeight="1" x14ac:dyDescent="0.3">
      <c r="A158" s="381" t="s">
        <v>238</v>
      </c>
      <c r="B158" s="382"/>
      <c r="C158" s="382"/>
      <c r="D158" s="383"/>
      <c r="E158" s="267">
        <f t="shared" ref="E158:O158" si="71">E159+E160+E161</f>
        <v>0</v>
      </c>
      <c r="F158" s="268">
        <f t="shared" si="71"/>
        <v>264576.18</v>
      </c>
      <c r="G158" s="268">
        <f>G159+G160+G161</f>
        <v>1207434.45</v>
      </c>
      <c r="H158" s="268">
        <f t="shared" si="71"/>
        <v>1784919.62</v>
      </c>
      <c r="I158" s="268">
        <f>I159+I160+I161</f>
        <v>2253662.7199999997</v>
      </c>
      <c r="J158" s="268">
        <f t="shared" si="71"/>
        <v>5140864.12</v>
      </c>
      <c r="K158" s="268">
        <f>K159+K160+K161</f>
        <v>6563455.459999999</v>
      </c>
      <c r="L158" s="268">
        <f t="shared" si="71"/>
        <v>1179803.03</v>
      </c>
      <c r="M158" s="268">
        <f t="shared" si="71"/>
        <v>0</v>
      </c>
      <c r="N158" s="268">
        <f t="shared" si="71"/>
        <v>0</v>
      </c>
      <c r="O158" s="244">
        <f t="shared" si="71"/>
        <v>11730845.560000001</v>
      </c>
    </row>
    <row r="159" spans="1:15" s="181" customFormat="1" ht="38.25" customHeight="1" x14ac:dyDescent="0.3">
      <c r="A159" s="328" t="s">
        <v>50</v>
      </c>
      <c r="B159" s="329"/>
      <c r="C159" s="329"/>
      <c r="D159" s="330"/>
      <c r="E159" s="269">
        <f t="shared" ref="E159:H161" si="72">E163+E175+E167+E184+E188+E192+E196+E200</f>
        <v>0</v>
      </c>
      <c r="F159" s="269">
        <f t="shared" si="72"/>
        <v>0</v>
      </c>
      <c r="G159" s="269">
        <f t="shared" si="72"/>
        <v>0</v>
      </c>
      <c r="H159" s="269">
        <f t="shared" si="72"/>
        <v>0</v>
      </c>
      <c r="I159" s="269">
        <f>I163+I175+I167+I184+I188+I192+I196+I200+I171</f>
        <v>0</v>
      </c>
      <c r="J159" s="269">
        <f t="shared" ref="J159:N161" si="73">J163+J175+J167+J184+J188+J192+J196+J200</f>
        <v>0</v>
      </c>
      <c r="K159" s="269">
        <f t="shared" si="73"/>
        <v>4500000</v>
      </c>
      <c r="L159" s="269">
        <f t="shared" si="73"/>
        <v>0</v>
      </c>
      <c r="M159" s="269">
        <f t="shared" si="73"/>
        <v>0</v>
      </c>
      <c r="N159" s="269">
        <f t="shared" si="73"/>
        <v>0</v>
      </c>
      <c r="O159" s="229">
        <f>O163+O167+O175+O184+O188+O192+O200</f>
        <v>0</v>
      </c>
    </row>
    <row r="160" spans="1:15" s="182" customFormat="1" ht="40.5" customHeight="1" x14ac:dyDescent="0.3">
      <c r="A160" s="328" t="s">
        <v>236</v>
      </c>
      <c r="B160" s="329"/>
      <c r="C160" s="329"/>
      <c r="D160" s="330"/>
      <c r="E160" s="269">
        <f t="shared" si="72"/>
        <v>0</v>
      </c>
      <c r="F160" s="269">
        <f t="shared" si="72"/>
        <v>146096.18</v>
      </c>
      <c r="G160" s="269">
        <f t="shared" si="72"/>
        <v>149247.45000000001</v>
      </c>
      <c r="H160" s="269">
        <f t="shared" si="72"/>
        <v>1711442.8900000001</v>
      </c>
      <c r="I160" s="269">
        <f>I164+I176+I168+I185+I189+I193+I197+I201+I172</f>
        <v>1273913.69</v>
      </c>
      <c r="J160" s="269">
        <f t="shared" si="73"/>
        <v>5089455.4800000004</v>
      </c>
      <c r="K160" s="269">
        <f t="shared" si="73"/>
        <v>2025147.8599999999</v>
      </c>
      <c r="L160" s="269">
        <f t="shared" si="73"/>
        <v>1168005</v>
      </c>
      <c r="M160" s="269">
        <f t="shared" si="73"/>
        <v>0</v>
      </c>
      <c r="N160" s="269">
        <f t="shared" si="73"/>
        <v>0</v>
      </c>
      <c r="O160" s="229">
        <f>O164+O176+O168+O185+O189+O193+O201</f>
        <v>9432252</v>
      </c>
    </row>
    <row r="161" spans="1:15" ht="18.75" customHeight="1" x14ac:dyDescent="0.3">
      <c r="A161" s="328" t="s">
        <v>235</v>
      </c>
      <c r="B161" s="329"/>
      <c r="C161" s="329"/>
      <c r="D161" s="330"/>
      <c r="E161" s="269">
        <f t="shared" si="72"/>
        <v>0</v>
      </c>
      <c r="F161" s="269">
        <f t="shared" si="72"/>
        <v>118480</v>
      </c>
      <c r="G161" s="269">
        <f t="shared" si="72"/>
        <v>1058187</v>
      </c>
      <c r="H161" s="269">
        <f t="shared" si="72"/>
        <v>73476.73</v>
      </c>
      <c r="I161" s="269">
        <f>I165+I177+I169+I186+I190+I194+I198+I202+I173</f>
        <v>979749.03</v>
      </c>
      <c r="J161" s="269">
        <f t="shared" si="73"/>
        <v>51408.639999999999</v>
      </c>
      <c r="K161" s="269">
        <f t="shared" si="73"/>
        <v>38307.599999999999</v>
      </c>
      <c r="L161" s="269">
        <f t="shared" si="73"/>
        <v>11798.03</v>
      </c>
      <c r="M161" s="269">
        <f t="shared" si="73"/>
        <v>0</v>
      </c>
      <c r="N161" s="269">
        <f t="shared" si="73"/>
        <v>0</v>
      </c>
      <c r="O161" s="229">
        <f>O165+O169+O177+O186+O190+O202+O191</f>
        <v>2298593.56</v>
      </c>
    </row>
    <row r="162" spans="1:15" x14ac:dyDescent="0.3">
      <c r="A162" s="370" t="s">
        <v>266</v>
      </c>
      <c r="B162" s="363" t="s">
        <v>293</v>
      </c>
      <c r="C162" s="366" t="s">
        <v>276</v>
      </c>
      <c r="D162" s="196" t="s">
        <v>238</v>
      </c>
      <c r="E162" s="270">
        <f>E163+E164+E165</f>
        <v>0</v>
      </c>
      <c r="F162" s="271">
        <f t="shared" ref="F162:O162" si="74">F163+F164+F165</f>
        <v>147572.18</v>
      </c>
      <c r="G162" s="271">
        <f t="shared" si="74"/>
        <v>150755.45000000001</v>
      </c>
      <c r="H162" s="271">
        <f t="shared" si="74"/>
        <v>233446.28000000003</v>
      </c>
      <c r="I162" s="271">
        <f t="shared" si="74"/>
        <v>0</v>
      </c>
      <c r="J162" s="271">
        <f t="shared" si="74"/>
        <v>169702.02</v>
      </c>
      <c r="K162" s="271">
        <f t="shared" si="74"/>
        <v>169702.02</v>
      </c>
      <c r="L162" s="271">
        <f t="shared" si="74"/>
        <v>169702.02</v>
      </c>
      <c r="M162" s="271">
        <f t="shared" si="74"/>
        <v>0</v>
      </c>
      <c r="N162" s="271">
        <f t="shared" si="74"/>
        <v>0</v>
      </c>
      <c r="O162" s="246">
        <f t="shared" si="74"/>
        <v>1040879.97</v>
      </c>
    </row>
    <row r="163" spans="1:15" ht="40.5" x14ac:dyDescent="0.3">
      <c r="A163" s="371"/>
      <c r="B163" s="364"/>
      <c r="C163" s="367"/>
      <c r="D163" s="211" t="s">
        <v>50</v>
      </c>
      <c r="E163" s="188">
        <v>0</v>
      </c>
      <c r="F163" s="227">
        <v>0</v>
      </c>
      <c r="G163" s="227">
        <v>0</v>
      </c>
      <c r="H163" s="228">
        <v>0</v>
      </c>
      <c r="I163" s="228">
        <v>0</v>
      </c>
      <c r="J163" s="228">
        <v>0</v>
      </c>
      <c r="K163" s="228">
        <v>0</v>
      </c>
      <c r="L163" s="228">
        <v>0</v>
      </c>
      <c r="M163" s="228">
        <v>0</v>
      </c>
      <c r="N163" s="228">
        <v>0</v>
      </c>
      <c r="O163" s="245">
        <f>SUM(E163:N163)</f>
        <v>0</v>
      </c>
    </row>
    <row r="164" spans="1:15" ht="65.25" customHeight="1" x14ac:dyDescent="0.3">
      <c r="A164" s="371"/>
      <c r="B164" s="364"/>
      <c r="C164" s="367"/>
      <c r="D164" s="196" t="s">
        <v>236</v>
      </c>
      <c r="E164" s="187">
        <v>0</v>
      </c>
      <c r="F164" s="226">
        <v>146096.18</v>
      </c>
      <c r="G164" s="226">
        <v>149247.45000000001</v>
      </c>
      <c r="H164" s="228">
        <v>226442.89</v>
      </c>
      <c r="I164" s="228">
        <v>0</v>
      </c>
      <c r="J164" s="228">
        <v>168005</v>
      </c>
      <c r="K164" s="228">
        <v>168005</v>
      </c>
      <c r="L164" s="228">
        <v>168005</v>
      </c>
      <c r="M164" s="228">
        <v>0</v>
      </c>
      <c r="N164" s="228">
        <v>0</v>
      </c>
      <c r="O164" s="245">
        <f>SUM(E164:N164)</f>
        <v>1025801.52</v>
      </c>
    </row>
    <row r="165" spans="1:15" ht="85.5" customHeight="1" x14ac:dyDescent="0.3">
      <c r="A165" s="350"/>
      <c r="B165" s="365"/>
      <c r="C165" s="352"/>
      <c r="D165" s="196" t="s">
        <v>235</v>
      </c>
      <c r="E165" s="187">
        <v>0</v>
      </c>
      <c r="F165" s="226">
        <v>1476</v>
      </c>
      <c r="G165" s="226">
        <v>1508</v>
      </c>
      <c r="H165" s="228">
        <v>7003.39</v>
      </c>
      <c r="I165" s="228">
        <v>0</v>
      </c>
      <c r="J165" s="228">
        <v>1697.02</v>
      </c>
      <c r="K165" s="228">
        <v>1697.02</v>
      </c>
      <c r="L165" s="228">
        <v>1697.02</v>
      </c>
      <c r="M165" s="228">
        <v>0</v>
      </c>
      <c r="N165" s="228">
        <v>0</v>
      </c>
      <c r="O165" s="245">
        <f>SUM(E165:N165)</f>
        <v>15078.45</v>
      </c>
    </row>
    <row r="166" spans="1:15" s="193" customFormat="1" x14ac:dyDescent="0.3">
      <c r="A166" s="372" t="s">
        <v>275</v>
      </c>
      <c r="B166" s="363" t="s">
        <v>300</v>
      </c>
      <c r="C166" s="366" t="s">
        <v>276</v>
      </c>
      <c r="D166" s="196" t="s">
        <v>238</v>
      </c>
      <c r="E166" s="187">
        <f t="shared" ref="E166:O166" si="75">E167+E168+E169</f>
        <v>0</v>
      </c>
      <c r="F166" s="226">
        <f t="shared" si="75"/>
        <v>88524</v>
      </c>
      <c r="G166" s="226">
        <f t="shared" si="75"/>
        <v>18043</v>
      </c>
      <c r="H166" s="226">
        <f t="shared" si="75"/>
        <v>0</v>
      </c>
      <c r="I166" s="226">
        <f t="shared" si="75"/>
        <v>63696.1</v>
      </c>
      <c r="J166" s="226">
        <f t="shared" si="75"/>
        <v>0</v>
      </c>
      <c r="K166" s="226">
        <f t="shared" si="75"/>
        <v>0</v>
      </c>
      <c r="L166" s="226">
        <f t="shared" si="75"/>
        <v>0</v>
      </c>
      <c r="M166" s="226">
        <f t="shared" si="75"/>
        <v>0</v>
      </c>
      <c r="N166" s="226">
        <f t="shared" si="75"/>
        <v>0</v>
      </c>
      <c r="O166" s="246">
        <f t="shared" si="75"/>
        <v>170263.1</v>
      </c>
    </row>
    <row r="167" spans="1:15" s="193" customFormat="1" ht="84" customHeight="1" x14ac:dyDescent="0.3">
      <c r="A167" s="371"/>
      <c r="B167" s="364"/>
      <c r="C167" s="367"/>
      <c r="D167" s="211" t="s">
        <v>50</v>
      </c>
      <c r="E167" s="188">
        <v>0</v>
      </c>
      <c r="F167" s="227">
        <v>0</v>
      </c>
      <c r="G167" s="227">
        <v>0</v>
      </c>
      <c r="H167" s="228">
        <v>0</v>
      </c>
      <c r="I167" s="228">
        <v>0</v>
      </c>
      <c r="J167" s="228">
        <v>0</v>
      </c>
      <c r="K167" s="228">
        <v>0</v>
      </c>
      <c r="L167" s="228">
        <v>0</v>
      </c>
      <c r="M167" s="228">
        <v>0</v>
      </c>
      <c r="N167" s="228">
        <v>0</v>
      </c>
      <c r="O167" s="245">
        <f>SUM(E167:N167)</f>
        <v>0</v>
      </c>
    </row>
    <row r="168" spans="1:15" s="193" customFormat="1" ht="99" customHeight="1" x14ac:dyDescent="0.3">
      <c r="A168" s="371"/>
      <c r="B168" s="364"/>
      <c r="C168" s="367"/>
      <c r="D168" s="196" t="s">
        <v>236</v>
      </c>
      <c r="E168" s="187">
        <v>0</v>
      </c>
      <c r="F168" s="226">
        <v>0</v>
      </c>
      <c r="G168" s="226">
        <v>0</v>
      </c>
      <c r="H168" s="228">
        <v>0</v>
      </c>
      <c r="I168" s="228">
        <v>0</v>
      </c>
      <c r="J168" s="228">
        <v>0</v>
      </c>
      <c r="K168" s="228">
        <v>0</v>
      </c>
      <c r="L168" s="228">
        <v>0</v>
      </c>
      <c r="M168" s="228">
        <v>0</v>
      </c>
      <c r="N168" s="228">
        <v>0</v>
      </c>
      <c r="O168" s="228">
        <f>SUM(E168:N168)</f>
        <v>0</v>
      </c>
    </row>
    <row r="169" spans="1:15" s="193" customFormat="1" ht="87" customHeight="1" x14ac:dyDescent="0.3">
      <c r="A169" s="350"/>
      <c r="B169" s="365"/>
      <c r="C169" s="352"/>
      <c r="D169" s="196" t="s">
        <v>235</v>
      </c>
      <c r="E169" s="187">
        <v>0</v>
      </c>
      <c r="F169" s="226">
        <v>88524</v>
      </c>
      <c r="G169" s="226">
        <v>18043</v>
      </c>
      <c r="H169" s="228">
        <v>0</v>
      </c>
      <c r="I169" s="228">
        <v>63696.1</v>
      </c>
      <c r="J169" s="228">
        <v>0</v>
      </c>
      <c r="K169" s="228">
        <v>0</v>
      </c>
      <c r="L169" s="228">
        <v>0</v>
      </c>
      <c r="M169" s="228">
        <v>0</v>
      </c>
      <c r="N169" s="228">
        <v>0</v>
      </c>
      <c r="O169" s="228">
        <f>SUM(E169:N169)</f>
        <v>170263.1</v>
      </c>
    </row>
    <row r="170" spans="1:15" s="193" customFormat="1" ht="87" customHeight="1" x14ac:dyDescent="0.3">
      <c r="A170" s="372" t="s">
        <v>296</v>
      </c>
      <c r="B170" s="363" t="s">
        <v>323</v>
      </c>
      <c r="C170" s="366" t="s">
        <v>276</v>
      </c>
      <c r="D170" s="275" t="s">
        <v>238</v>
      </c>
      <c r="E170" s="187">
        <f t="shared" ref="E170:O170" si="76">E171+E172+E173</f>
        <v>0</v>
      </c>
      <c r="F170" s="226">
        <f t="shared" si="76"/>
        <v>88524</v>
      </c>
      <c r="G170" s="226">
        <f t="shared" si="76"/>
        <v>18043</v>
      </c>
      <c r="H170" s="226">
        <f t="shared" si="76"/>
        <v>0</v>
      </c>
      <c r="I170" s="226">
        <f>I171+I172+I173</f>
        <v>1280217.5899999999</v>
      </c>
      <c r="J170" s="226">
        <f t="shared" si="76"/>
        <v>0</v>
      </c>
      <c r="K170" s="226">
        <f t="shared" si="76"/>
        <v>0</v>
      </c>
      <c r="L170" s="226">
        <f t="shared" si="76"/>
        <v>0</v>
      </c>
      <c r="M170" s="226">
        <f t="shared" si="76"/>
        <v>0</v>
      </c>
      <c r="N170" s="226">
        <f t="shared" si="76"/>
        <v>0</v>
      </c>
      <c r="O170" s="246">
        <f t="shared" si="76"/>
        <v>1386784.5899999999</v>
      </c>
    </row>
    <row r="171" spans="1:15" s="193" customFormat="1" ht="87" customHeight="1" x14ac:dyDescent="0.3">
      <c r="A171" s="371"/>
      <c r="B171" s="364"/>
      <c r="C171" s="367"/>
      <c r="D171" s="273" t="s">
        <v>50</v>
      </c>
      <c r="E171" s="188">
        <v>0</v>
      </c>
      <c r="F171" s="227">
        <v>0</v>
      </c>
      <c r="G171" s="227">
        <v>0</v>
      </c>
      <c r="H171" s="228">
        <v>0</v>
      </c>
      <c r="I171" s="228">
        <v>0</v>
      </c>
      <c r="J171" s="228">
        <v>0</v>
      </c>
      <c r="K171" s="228">
        <v>0</v>
      </c>
      <c r="L171" s="228">
        <v>0</v>
      </c>
      <c r="M171" s="228">
        <v>0</v>
      </c>
      <c r="N171" s="228">
        <v>0</v>
      </c>
      <c r="O171" s="245">
        <f>SUM(E171:N171)</f>
        <v>0</v>
      </c>
    </row>
    <row r="172" spans="1:15" s="193" customFormat="1" ht="87" customHeight="1" x14ac:dyDescent="0.3">
      <c r="A172" s="371"/>
      <c r="B172" s="364"/>
      <c r="C172" s="367"/>
      <c r="D172" s="275" t="s">
        <v>236</v>
      </c>
      <c r="E172" s="187">
        <v>0</v>
      </c>
      <c r="F172" s="226">
        <v>0</v>
      </c>
      <c r="G172" s="226">
        <v>0</v>
      </c>
      <c r="H172" s="228">
        <v>0</v>
      </c>
      <c r="I172" s="228">
        <v>1273913.69</v>
      </c>
      <c r="J172" s="228">
        <v>0</v>
      </c>
      <c r="K172" s="228">
        <v>0</v>
      </c>
      <c r="L172" s="228">
        <v>0</v>
      </c>
      <c r="M172" s="228">
        <v>0</v>
      </c>
      <c r="N172" s="228">
        <v>0</v>
      </c>
      <c r="O172" s="228">
        <f>SUM(E172:N172)</f>
        <v>1273913.69</v>
      </c>
    </row>
    <row r="173" spans="1:15" s="193" customFormat="1" ht="87" customHeight="1" x14ac:dyDescent="0.3">
      <c r="A173" s="350"/>
      <c r="B173" s="365"/>
      <c r="C173" s="352"/>
      <c r="D173" s="275" t="s">
        <v>235</v>
      </c>
      <c r="E173" s="187">
        <v>0</v>
      </c>
      <c r="F173" s="226">
        <v>88524</v>
      </c>
      <c r="G173" s="226">
        <v>18043</v>
      </c>
      <c r="H173" s="228">
        <v>0</v>
      </c>
      <c r="I173" s="228">
        <v>6303.9</v>
      </c>
      <c r="J173" s="228">
        <v>0</v>
      </c>
      <c r="K173" s="228">
        <v>0</v>
      </c>
      <c r="L173" s="228">
        <v>0</v>
      </c>
      <c r="M173" s="228">
        <v>0</v>
      </c>
      <c r="N173" s="228">
        <v>0</v>
      </c>
      <c r="O173" s="228">
        <f>SUM(E173:N173)</f>
        <v>112870.9</v>
      </c>
    </row>
    <row r="174" spans="1:15" s="193" customFormat="1" ht="45.75" customHeight="1" x14ac:dyDescent="0.3">
      <c r="A174" s="377" t="s">
        <v>298</v>
      </c>
      <c r="B174" s="363" t="s">
        <v>317</v>
      </c>
      <c r="C174" s="366" t="s">
        <v>246</v>
      </c>
      <c r="D174" s="196" t="s">
        <v>238</v>
      </c>
      <c r="E174" s="187">
        <f t="shared" ref="E174:O174" si="77">E175+E176+E177</f>
        <v>0</v>
      </c>
      <c r="F174" s="226">
        <f t="shared" si="77"/>
        <v>0</v>
      </c>
      <c r="G174" s="226">
        <f t="shared" si="77"/>
        <v>0</v>
      </c>
      <c r="H174" s="226">
        <f t="shared" si="77"/>
        <v>1490511.34</v>
      </c>
      <c r="I174" s="226">
        <f t="shared" si="77"/>
        <v>0</v>
      </c>
      <c r="J174" s="226">
        <f t="shared" si="77"/>
        <v>3961061.09</v>
      </c>
      <c r="K174" s="226">
        <f t="shared" si="77"/>
        <v>0</v>
      </c>
      <c r="L174" s="226">
        <f t="shared" si="77"/>
        <v>0</v>
      </c>
      <c r="M174" s="226">
        <f t="shared" si="77"/>
        <v>0</v>
      </c>
      <c r="N174" s="226">
        <f t="shared" si="77"/>
        <v>0</v>
      </c>
      <c r="O174" s="246">
        <f t="shared" si="77"/>
        <v>5451572.4300000006</v>
      </c>
    </row>
    <row r="175" spans="1:15" s="193" customFormat="1" ht="47.25" customHeight="1" x14ac:dyDescent="0.3">
      <c r="A175" s="371"/>
      <c r="B175" s="364"/>
      <c r="C175" s="367"/>
      <c r="D175" s="211" t="s">
        <v>50</v>
      </c>
      <c r="E175" s="188">
        <v>0</v>
      </c>
      <c r="F175" s="227">
        <v>0</v>
      </c>
      <c r="G175" s="227">
        <v>0</v>
      </c>
      <c r="H175" s="228">
        <v>0</v>
      </c>
      <c r="I175" s="228">
        <v>0</v>
      </c>
      <c r="J175" s="228">
        <f>J179</f>
        <v>0</v>
      </c>
      <c r="K175" s="228">
        <v>0</v>
      </c>
      <c r="L175" s="228">
        <v>0</v>
      </c>
      <c r="M175" s="228">
        <v>0</v>
      </c>
      <c r="N175" s="228">
        <v>0</v>
      </c>
      <c r="O175" s="245">
        <f t="shared" ref="O175:O182" si="78">SUM(E175:N175)</f>
        <v>0</v>
      </c>
    </row>
    <row r="176" spans="1:15" s="193" customFormat="1" ht="78.75" customHeight="1" x14ac:dyDescent="0.3">
      <c r="A176" s="371"/>
      <c r="B176" s="364"/>
      <c r="C176" s="367"/>
      <c r="D176" s="196" t="s">
        <v>236</v>
      </c>
      <c r="E176" s="187">
        <v>0</v>
      </c>
      <c r="F176" s="226">
        <v>0</v>
      </c>
      <c r="G176" s="226">
        <v>0</v>
      </c>
      <c r="H176" s="228">
        <v>1485000</v>
      </c>
      <c r="I176" s="228">
        <v>0</v>
      </c>
      <c r="J176" s="228">
        <f>J180</f>
        <v>3921450.48</v>
      </c>
      <c r="K176" s="228">
        <v>0</v>
      </c>
      <c r="L176" s="228">
        <v>0</v>
      </c>
      <c r="M176" s="228">
        <v>0</v>
      </c>
      <c r="N176" s="228">
        <v>0</v>
      </c>
      <c r="O176" s="245">
        <f t="shared" si="78"/>
        <v>5406450.4800000004</v>
      </c>
    </row>
    <row r="177" spans="1:15" s="193" customFormat="1" ht="186.75" customHeight="1" x14ac:dyDescent="0.3">
      <c r="A177" s="350"/>
      <c r="B177" s="365"/>
      <c r="C177" s="352"/>
      <c r="D177" s="196" t="s">
        <v>235</v>
      </c>
      <c r="E177" s="187">
        <v>0</v>
      </c>
      <c r="F177" s="226">
        <v>0</v>
      </c>
      <c r="G177" s="226">
        <v>0</v>
      </c>
      <c r="H177" s="228">
        <v>5511.34</v>
      </c>
      <c r="I177" s="228">
        <v>0</v>
      </c>
      <c r="J177" s="228">
        <v>39610.61</v>
      </c>
      <c r="K177" s="228">
        <v>0</v>
      </c>
      <c r="L177" s="228">
        <v>0</v>
      </c>
      <c r="M177" s="228">
        <v>0</v>
      </c>
      <c r="N177" s="228">
        <v>0</v>
      </c>
      <c r="O177" s="228">
        <f t="shared" si="78"/>
        <v>45121.95</v>
      </c>
    </row>
    <row r="178" spans="1:15" s="193" customFormat="1" ht="186.75" customHeight="1" x14ac:dyDescent="0.3">
      <c r="A178" s="377" t="s">
        <v>344</v>
      </c>
      <c r="B178" s="363" t="s">
        <v>345</v>
      </c>
      <c r="C178" s="366" t="s">
        <v>246</v>
      </c>
      <c r="D178" s="196" t="s">
        <v>238</v>
      </c>
      <c r="E178" s="187">
        <f>E179+E180+E182</f>
        <v>0</v>
      </c>
      <c r="F178" s="226">
        <f t="shared" ref="F178:N178" si="79">F179+F180+F182</f>
        <v>0</v>
      </c>
      <c r="G178" s="226">
        <f t="shared" si="79"/>
        <v>0</v>
      </c>
      <c r="H178" s="226">
        <f t="shared" si="79"/>
        <v>0</v>
      </c>
      <c r="I178" s="226">
        <f t="shared" si="79"/>
        <v>0</v>
      </c>
      <c r="J178" s="226">
        <f>J179+J180+J182+J181</f>
        <v>3961061.0900000003</v>
      </c>
      <c r="K178" s="226">
        <f t="shared" si="79"/>
        <v>0</v>
      </c>
      <c r="L178" s="226">
        <f t="shared" si="79"/>
        <v>0</v>
      </c>
      <c r="M178" s="226">
        <f t="shared" si="79"/>
        <v>0</v>
      </c>
      <c r="N178" s="226">
        <f t="shared" si="79"/>
        <v>0</v>
      </c>
      <c r="O178" s="246">
        <f t="shared" si="78"/>
        <v>3961061.0900000003</v>
      </c>
    </row>
    <row r="179" spans="1:15" s="193" customFormat="1" ht="186.75" customHeight="1" x14ac:dyDescent="0.3">
      <c r="A179" s="371"/>
      <c r="B179" s="364"/>
      <c r="C179" s="367"/>
      <c r="D179" s="290" t="s">
        <v>50</v>
      </c>
      <c r="E179" s="188">
        <v>0</v>
      </c>
      <c r="F179" s="227">
        <v>0</v>
      </c>
      <c r="G179" s="227">
        <v>0</v>
      </c>
      <c r="H179" s="228">
        <v>0</v>
      </c>
      <c r="I179" s="228">
        <v>0</v>
      </c>
      <c r="J179" s="228">
        <v>0</v>
      </c>
      <c r="K179" s="228">
        <v>0</v>
      </c>
      <c r="L179" s="228">
        <v>0</v>
      </c>
      <c r="M179" s="228">
        <v>0</v>
      </c>
      <c r="N179" s="228">
        <v>0</v>
      </c>
      <c r="O179" s="245">
        <f t="shared" si="78"/>
        <v>0</v>
      </c>
    </row>
    <row r="180" spans="1:15" s="193" customFormat="1" ht="186.75" customHeight="1" x14ac:dyDescent="0.3">
      <c r="A180" s="371"/>
      <c r="B180" s="364"/>
      <c r="C180" s="367"/>
      <c r="D180" s="196" t="s">
        <v>236</v>
      </c>
      <c r="E180" s="187">
        <v>0</v>
      </c>
      <c r="F180" s="226">
        <v>0</v>
      </c>
      <c r="G180" s="226">
        <v>0</v>
      </c>
      <c r="H180" s="228">
        <v>0</v>
      </c>
      <c r="I180" s="228">
        <v>0</v>
      </c>
      <c r="J180" s="228">
        <v>3921450.48</v>
      </c>
      <c r="K180" s="228">
        <v>0</v>
      </c>
      <c r="L180" s="228">
        <v>0</v>
      </c>
      <c r="M180" s="228">
        <v>0</v>
      </c>
      <c r="N180" s="228">
        <v>0</v>
      </c>
      <c r="O180" s="245">
        <f t="shared" si="78"/>
        <v>3921450.48</v>
      </c>
    </row>
    <row r="181" spans="1:15" s="193" customFormat="1" ht="186.75" customHeight="1" x14ac:dyDescent="0.3">
      <c r="A181" s="371"/>
      <c r="B181" s="364"/>
      <c r="C181" s="367"/>
      <c r="D181" s="196" t="s">
        <v>349</v>
      </c>
      <c r="E181" s="187">
        <v>0</v>
      </c>
      <c r="F181" s="226">
        <v>0</v>
      </c>
      <c r="G181" s="226">
        <v>0</v>
      </c>
      <c r="H181" s="228">
        <v>0</v>
      </c>
      <c r="I181" s="228">
        <v>0</v>
      </c>
      <c r="J181" s="228">
        <v>6337.7</v>
      </c>
      <c r="K181" s="228"/>
      <c r="L181" s="228"/>
      <c r="M181" s="228"/>
      <c r="N181" s="228"/>
      <c r="O181" s="245">
        <f t="shared" si="78"/>
        <v>6337.7</v>
      </c>
    </row>
    <row r="182" spans="1:15" s="193" customFormat="1" ht="186.75" customHeight="1" x14ac:dyDescent="0.3">
      <c r="A182" s="350"/>
      <c r="B182" s="365"/>
      <c r="C182" s="352"/>
      <c r="D182" s="196" t="s">
        <v>235</v>
      </c>
      <c r="E182" s="187">
        <v>0</v>
      </c>
      <c r="F182" s="226">
        <v>0</v>
      </c>
      <c r="G182" s="226">
        <v>0</v>
      </c>
      <c r="H182" s="228">
        <v>0</v>
      </c>
      <c r="I182" s="228">
        <v>0</v>
      </c>
      <c r="J182" s="228">
        <v>33272.910000000003</v>
      </c>
      <c r="K182" s="228">
        <v>0</v>
      </c>
      <c r="L182" s="228">
        <v>0</v>
      </c>
      <c r="M182" s="228">
        <v>0</v>
      </c>
      <c r="N182" s="228">
        <v>0</v>
      </c>
      <c r="O182" s="228">
        <f t="shared" si="78"/>
        <v>33272.910000000003</v>
      </c>
    </row>
    <row r="183" spans="1:15" s="193" customFormat="1" ht="45.75" customHeight="1" x14ac:dyDescent="0.3">
      <c r="A183" s="200" t="s">
        <v>299</v>
      </c>
      <c r="B183" s="363" t="s">
        <v>297</v>
      </c>
      <c r="C183" s="201" t="s">
        <v>243</v>
      </c>
      <c r="D183" s="196" t="s">
        <v>238</v>
      </c>
      <c r="E183" s="187">
        <f>E184+E185+E186</f>
        <v>0</v>
      </c>
      <c r="F183" s="226">
        <f t="shared" ref="F183:O183" si="80">F184+F185+F186</f>
        <v>0</v>
      </c>
      <c r="G183" s="226">
        <f t="shared" si="80"/>
        <v>400000</v>
      </c>
      <c r="H183" s="226">
        <f t="shared" si="80"/>
        <v>0</v>
      </c>
      <c r="I183" s="226">
        <f t="shared" si="80"/>
        <v>0</v>
      </c>
      <c r="J183" s="226">
        <f t="shared" si="80"/>
        <v>0</v>
      </c>
      <c r="K183" s="226">
        <f t="shared" si="80"/>
        <v>0</v>
      </c>
      <c r="L183" s="226">
        <f t="shared" si="80"/>
        <v>0</v>
      </c>
      <c r="M183" s="226">
        <f t="shared" si="80"/>
        <v>0</v>
      </c>
      <c r="N183" s="226">
        <f t="shared" si="80"/>
        <v>0</v>
      </c>
      <c r="O183" s="226">
        <f t="shared" si="80"/>
        <v>400000</v>
      </c>
    </row>
    <row r="184" spans="1:15" s="193" customFormat="1" ht="45.75" customHeight="1" x14ac:dyDescent="0.3">
      <c r="A184" s="202"/>
      <c r="B184" s="384"/>
      <c r="C184" s="203"/>
      <c r="D184" s="211" t="s">
        <v>50</v>
      </c>
      <c r="E184" s="188">
        <v>0</v>
      </c>
      <c r="F184" s="227">
        <v>0</v>
      </c>
      <c r="G184" s="227">
        <v>0</v>
      </c>
      <c r="H184" s="228">
        <v>0</v>
      </c>
      <c r="I184" s="228">
        <v>0</v>
      </c>
      <c r="J184" s="228">
        <v>0</v>
      </c>
      <c r="K184" s="228">
        <v>0</v>
      </c>
      <c r="L184" s="228">
        <v>0</v>
      </c>
      <c r="M184" s="228">
        <v>0</v>
      </c>
      <c r="N184" s="228">
        <v>0</v>
      </c>
      <c r="O184" s="228">
        <f>SUM(E184:N184)</f>
        <v>0</v>
      </c>
    </row>
    <row r="185" spans="1:15" s="193" customFormat="1" ht="86.25" customHeight="1" x14ac:dyDescent="0.3">
      <c r="A185" s="202"/>
      <c r="B185" s="384"/>
      <c r="C185" s="203"/>
      <c r="D185" s="196" t="s">
        <v>236</v>
      </c>
      <c r="E185" s="187">
        <v>0</v>
      </c>
      <c r="F185" s="226">
        <v>0</v>
      </c>
      <c r="G185" s="226">
        <v>0</v>
      </c>
      <c r="H185" s="228">
        <v>0</v>
      </c>
      <c r="I185" s="228">
        <v>0</v>
      </c>
      <c r="J185" s="228">
        <v>0</v>
      </c>
      <c r="K185" s="228">
        <v>0</v>
      </c>
      <c r="L185" s="228">
        <v>0</v>
      </c>
      <c r="M185" s="228">
        <v>0</v>
      </c>
      <c r="N185" s="228">
        <v>0</v>
      </c>
      <c r="O185" s="228">
        <f>SUM(E185:N185)</f>
        <v>0</v>
      </c>
    </row>
    <row r="186" spans="1:15" s="193" customFormat="1" ht="87.75" customHeight="1" x14ac:dyDescent="0.3">
      <c r="A186" s="204"/>
      <c r="B186" s="385"/>
      <c r="C186" s="205"/>
      <c r="D186" s="196" t="s">
        <v>235</v>
      </c>
      <c r="E186" s="187">
        <v>0</v>
      </c>
      <c r="F186" s="226">
        <v>0</v>
      </c>
      <c r="G186" s="226">
        <v>400000</v>
      </c>
      <c r="H186" s="228">
        <v>0</v>
      </c>
      <c r="I186" s="228">
        <v>0</v>
      </c>
      <c r="J186" s="228">
        <v>0</v>
      </c>
      <c r="K186" s="228">
        <v>0</v>
      </c>
      <c r="L186" s="228">
        <v>0</v>
      </c>
      <c r="M186" s="228">
        <v>0</v>
      </c>
      <c r="N186" s="228">
        <v>0</v>
      </c>
      <c r="O186" s="228">
        <f>SUM(E186:N186)</f>
        <v>400000</v>
      </c>
    </row>
    <row r="187" spans="1:15" s="193" customFormat="1" ht="45.75" customHeight="1" x14ac:dyDescent="0.3">
      <c r="A187" s="200" t="s">
        <v>301</v>
      </c>
      <c r="B187" s="363" t="s">
        <v>324</v>
      </c>
      <c r="C187" s="201" t="s">
        <v>252</v>
      </c>
      <c r="D187" s="196" t="s">
        <v>238</v>
      </c>
      <c r="E187" s="187">
        <f>E188+E189+E190</f>
        <v>0</v>
      </c>
      <c r="F187" s="226">
        <f t="shared" ref="F187:O187" si="81">F188+F189+F190</f>
        <v>0</v>
      </c>
      <c r="G187" s="226">
        <f t="shared" si="81"/>
        <v>280015</v>
      </c>
      <c r="H187" s="226">
        <f t="shared" si="81"/>
        <v>0</v>
      </c>
      <c r="I187" s="226">
        <f t="shared" si="81"/>
        <v>0</v>
      </c>
      <c r="J187" s="226">
        <f t="shared" si="81"/>
        <v>1010101.01</v>
      </c>
      <c r="K187" s="226">
        <f t="shared" si="81"/>
        <v>1010101.01</v>
      </c>
      <c r="L187" s="226">
        <f t="shared" si="81"/>
        <v>1010101.01</v>
      </c>
      <c r="M187" s="226">
        <f t="shared" si="81"/>
        <v>0</v>
      </c>
      <c r="N187" s="226">
        <f t="shared" si="81"/>
        <v>0</v>
      </c>
      <c r="O187" s="226">
        <f t="shared" si="81"/>
        <v>3310318.0300000003</v>
      </c>
    </row>
    <row r="188" spans="1:15" s="193" customFormat="1" ht="45.75" customHeight="1" x14ac:dyDescent="0.3">
      <c r="A188" s="202"/>
      <c r="B188" s="384"/>
      <c r="C188" s="203"/>
      <c r="D188" s="211" t="s">
        <v>50</v>
      </c>
      <c r="E188" s="188">
        <v>0</v>
      </c>
      <c r="F188" s="227">
        <v>0</v>
      </c>
      <c r="G188" s="227">
        <v>0</v>
      </c>
      <c r="H188" s="228">
        <v>0</v>
      </c>
      <c r="I188" s="228">
        <v>0</v>
      </c>
      <c r="J188" s="228">
        <v>0</v>
      </c>
      <c r="K188" s="228">
        <v>0</v>
      </c>
      <c r="L188" s="228">
        <v>0</v>
      </c>
      <c r="M188" s="228">
        <v>0</v>
      </c>
      <c r="N188" s="228">
        <v>0</v>
      </c>
      <c r="O188" s="228">
        <f>SUM(E188:N188)</f>
        <v>0</v>
      </c>
    </row>
    <row r="189" spans="1:15" s="193" customFormat="1" ht="72" customHeight="1" x14ac:dyDescent="0.3">
      <c r="A189" s="202"/>
      <c r="B189" s="384"/>
      <c r="C189" s="203"/>
      <c r="D189" s="196" t="s">
        <v>236</v>
      </c>
      <c r="E189" s="187">
        <v>0</v>
      </c>
      <c r="F189" s="226">
        <v>0</v>
      </c>
      <c r="G189" s="226">
        <v>0</v>
      </c>
      <c r="H189" s="228">
        <v>0</v>
      </c>
      <c r="I189" s="228">
        <v>0</v>
      </c>
      <c r="J189" s="228">
        <v>1000000</v>
      </c>
      <c r="K189" s="228">
        <v>1000000</v>
      </c>
      <c r="L189" s="228">
        <v>1000000</v>
      </c>
      <c r="M189" s="228">
        <v>0</v>
      </c>
      <c r="N189" s="228">
        <v>0</v>
      </c>
      <c r="O189" s="228">
        <f>SUM(E189:N189)</f>
        <v>3000000</v>
      </c>
    </row>
    <row r="190" spans="1:15" s="193" customFormat="1" ht="212.25" customHeight="1" x14ac:dyDescent="0.3">
      <c r="A190" s="204"/>
      <c r="B190" s="385"/>
      <c r="C190" s="205"/>
      <c r="D190" s="196" t="s">
        <v>235</v>
      </c>
      <c r="E190" s="187">
        <v>0</v>
      </c>
      <c r="F190" s="226">
        <v>0</v>
      </c>
      <c r="G190" s="226">
        <v>280015</v>
      </c>
      <c r="H190" s="228">
        <v>0</v>
      </c>
      <c r="I190" s="228">
        <v>0</v>
      </c>
      <c r="J190" s="228">
        <v>10101.01</v>
      </c>
      <c r="K190" s="228">
        <v>10101.01</v>
      </c>
      <c r="L190" s="228">
        <v>10101.01</v>
      </c>
      <c r="M190" s="228">
        <v>0</v>
      </c>
      <c r="N190" s="228">
        <v>0</v>
      </c>
      <c r="O190" s="228">
        <f>SUM(E190:N190)</f>
        <v>310318.03000000003</v>
      </c>
    </row>
    <row r="191" spans="1:15" s="193" customFormat="1" ht="90.75" customHeight="1" x14ac:dyDescent="0.3">
      <c r="A191" s="257" t="s">
        <v>312</v>
      </c>
      <c r="B191" s="363" t="s">
        <v>319</v>
      </c>
      <c r="C191" s="255" t="s">
        <v>243</v>
      </c>
      <c r="D191" s="196" t="s">
        <v>238</v>
      </c>
      <c r="E191" s="187">
        <f>E192+E193+E194</f>
        <v>0</v>
      </c>
      <c r="F191" s="226">
        <f t="shared" ref="F191:O191" si="82">F192+F193+F194</f>
        <v>28480</v>
      </c>
      <c r="G191" s="226">
        <f t="shared" si="82"/>
        <v>358621</v>
      </c>
      <c r="H191" s="226">
        <f t="shared" si="82"/>
        <v>60962</v>
      </c>
      <c r="I191" s="226">
        <f t="shared" si="82"/>
        <v>791002.03</v>
      </c>
      <c r="J191" s="226">
        <f t="shared" si="82"/>
        <v>0</v>
      </c>
      <c r="K191" s="226">
        <f t="shared" si="82"/>
        <v>0</v>
      </c>
      <c r="L191" s="226">
        <f t="shared" si="82"/>
        <v>0</v>
      </c>
      <c r="M191" s="226">
        <f t="shared" si="82"/>
        <v>0</v>
      </c>
      <c r="N191" s="226">
        <f t="shared" si="82"/>
        <v>0</v>
      </c>
      <c r="O191" s="226">
        <f t="shared" si="82"/>
        <v>1239065.03</v>
      </c>
    </row>
    <row r="192" spans="1:15" s="193" customFormat="1" ht="90.75" customHeight="1" x14ac:dyDescent="0.3">
      <c r="A192" s="254"/>
      <c r="B192" s="384"/>
      <c r="C192" s="256"/>
      <c r="D192" s="253" t="s">
        <v>50</v>
      </c>
      <c r="E192" s="188">
        <v>0</v>
      </c>
      <c r="F192" s="227">
        <v>0</v>
      </c>
      <c r="G192" s="227">
        <v>0</v>
      </c>
      <c r="H192" s="228">
        <v>0</v>
      </c>
      <c r="I192" s="228">
        <v>0</v>
      </c>
      <c r="J192" s="228">
        <v>0</v>
      </c>
      <c r="K192" s="228">
        <v>0</v>
      </c>
      <c r="L192" s="228">
        <v>0</v>
      </c>
      <c r="M192" s="228">
        <v>0</v>
      </c>
      <c r="N192" s="228">
        <v>0</v>
      </c>
      <c r="O192" s="228">
        <f>SUM(E192:N192)</f>
        <v>0</v>
      </c>
    </row>
    <row r="193" spans="1:15" s="193" customFormat="1" ht="90.75" customHeight="1" x14ac:dyDescent="0.3">
      <c r="A193" s="254"/>
      <c r="B193" s="384"/>
      <c r="C193" s="256"/>
      <c r="D193" s="196" t="s">
        <v>236</v>
      </c>
      <c r="E193" s="187">
        <v>0</v>
      </c>
      <c r="F193" s="226">
        <v>0</v>
      </c>
      <c r="G193" s="226">
        <v>0</v>
      </c>
      <c r="H193" s="228">
        <v>0</v>
      </c>
      <c r="I193" s="228">
        <v>0</v>
      </c>
      <c r="J193" s="228">
        <v>0</v>
      </c>
      <c r="K193" s="228">
        <v>0</v>
      </c>
      <c r="L193" s="228">
        <v>0</v>
      </c>
      <c r="M193" s="228">
        <v>0</v>
      </c>
      <c r="N193" s="228">
        <v>0</v>
      </c>
      <c r="O193" s="228">
        <f>SUM(E193:N193)</f>
        <v>0</v>
      </c>
    </row>
    <row r="194" spans="1:15" s="193" customFormat="1" ht="90.75" customHeight="1" x14ac:dyDescent="0.3">
      <c r="A194" s="254"/>
      <c r="B194" s="384"/>
      <c r="C194" s="256"/>
      <c r="D194" s="252" t="s">
        <v>235</v>
      </c>
      <c r="E194" s="189">
        <v>0</v>
      </c>
      <c r="F194" s="230">
        <v>28480</v>
      </c>
      <c r="G194" s="230">
        <v>358621</v>
      </c>
      <c r="H194" s="266">
        <f>21303+39659</f>
        <v>60962</v>
      </c>
      <c r="I194" s="231">
        <f>742078.03+48924</f>
        <v>791002.03</v>
      </c>
      <c r="J194" s="231">
        <v>0</v>
      </c>
      <c r="K194" s="231">
        <v>0</v>
      </c>
      <c r="L194" s="231">
        <v>0</v>
      </c>
      <c r="M194" s="231">
        <v>0</v>
      </c>
      <c r="N194" s="231">
        <v>0</v>
      </c>
      <c r="O194" s="231">
        <f>SUM(E194:N194)</f>
        <v>1239065.03</v>
      </c>
    </row>
    <row r="195" spans="1:15" s="193" customFormat="1" ht="90.75" customHeight="1" x14ac:dyDescent="0.3">
      <c r="A195" s="264" t="s">
        <v>320</v>
      </c>
      <c r="B195" s="375" t="s">
        <v>313</v>
      </c>
      <c r="C195" s="262" t="s">
        <v>243</v>
      </c>
      <c r="D195" s="196" t="s">
        <v>238</v>
      </c>
      <c r="E195" s="187">
        <f>E196+E197+E198</f>
        <v>0</v>
      </c>
      <c r="F195" s="226">
        <f t="shared" ref="F195:O195" si="83">F196+F197+F198</f>
        <v>0</v>
      </c>
      <c r="G195" s="226">
        <f t="shared" si="83"/>
        <v>0</v>
      </c>
      <c r="H195" s="226">
        <f t="shared" si="83"/>
        <v>0</v>
      </c>
      <c r="I195" s="226">
        <f t="shared" si="83"/>
        <v>0</v>
      </c>
      <c r="J195" s="226">
        <f t="shared" si="83"/>
        <v>0</v>
      </c>
      <c r="K195" s="226">
        <f t="shared" si="83"/>
        <v>5383652.4300000006</v>
      </c>
      <c r="L195" s="226">
        <f t="shared" si="83"/>
        <v>0</v>
      </c>
      <c r="M195" s="226">
        <f t="shared" si="83"/>
        <v>0</v>
      </c>
      <c r="N195" s="226">
        <f t="shared" si="83"/>
        <v>0</v>
      </c>
      <c r="O195" s="226">
        <f t="shared" si="83"/>
        <v>5383652.4300000006</v>
      </c>
    </row>
    <row r="196" spans="1:15" s="193" customFormat="1" ht="90.75" customHeight="1" x14ac:dyDescent="0.3">
      <c r="A196" s="265"/>
      <c r="B196" s="376"/>
      <c r="C196" s="263"/>
      <c r="D196" s="261" t="s">
        <v>50</v>
      </c>
      <c r="E196" s="188">
        <v>0</v>
      </c>
      <c r="F196" s="227">
        <v>0</v>
      </c>
      <c r="G196" s="227">
        <v>0</v>
      </c>
      <c r="H196" s="228">
        <v>0</v>
      </c>
      <c r="I196" s="228">
        <v>0</v>
      </c>
      <c r="J196" s="228">
        <v>0</v>
      </c>
      <c r="K196" s="228">
        <v>4500000</v>
      </c>
      <c r="L196" s="228">
        <v>0</v>
      </c>
      <c r="M196" s="228">
        <v>0</v>
      </c>
      <c r="N196" s="228">
        <v>0</v>
      </c>
      <c r="O196" s="228">
        <f>SUM(E196:N196)</f>
        <v>4500000</v>
      </c>
    </row>
    <row r="197" spans="1:15" s="193" customFormat="1" ht="90.75" customHeight="1" x14ac:dyDescent="0.3">
      <c r="A197" s="265"/>
      <c r="B197" s="376"/>
      <c r="C197" s="263"/>
      <c r="D197" s="196" t="s">
        <v>236</v>
      </c>
      <c r="E197" s="187">
        <v>0</v>
      </c>
      <c r="F197" s="226">
        <v>0</v>
      </c>
      <c r="G197" s="226">
        <v>0</v>
      </c>
      <c r="H197" s="228">
        <v>0</v>
      </c>
      <c r="I197" s="228">
        <v>0</v>
      </c>
      <c r="J197" s="228">
        <v>0</v>
      </c>
      <c r="K197" s="228">
        <v>857142.86</v>
      </c>
      <c r="L197" s="228">
        <v>0</v>
      </c>
      <c r="M197" s="228">
        <v>0</v>
      </c>
      <c r="N197" s="228">
        <v>0</v>
      </c>
      <c r="O197" s="228">
        <f>SUM(E197:N197)</f>
        <v>857142.86</v>
      </c>
    </row>
    <row r="198" spans="1:15" s="193" customFormat="1" ht="90.75" customHeight="1" x14ac:dyDescent="0.3">
      <c r="A198" s="265"/>
      <c r="B198" s="376"/>
      <c r="C198" s="263"/>
      <c r="D198" s="260" t="s">
        <v>235</v>
      </c>
      <c r="E198" s="189">
        <v>0</v>
      </c>
      <c r="F198" s="230">
        <v>0</v>
      </c>
      <c r="G198" s="230">
        <v>0</v>
      </c>
      <c r="H198" s="231">
        <v>0</v>
      </c>
      <c r="I198" s="231">
        <v>0</v>
      </c>
      <c r="J198" s="231">
        <v>0</v>
      </c>
      <c r="K198" s="231">
        <v>26509.57</v>
      </c>
      <c r="L198" s="231">
        <v>0</v>
      </c>
      <c r="M198" s="231">
        <v>0</v>
      </c>
      <c r="N198" s="231">
        <v>0</v>
      </c>
      <c r="O198" s="231">
        <f>SUM(E198:N198)</f>
        <v>26509.57</v>
      </c>
    </row>
    <row r="199" spans="1:15" ht="34.5" customHeight="1" x14ac:dyDescent="0.3">
      <c r="A199" s="200" t="s">
        <v>321</v>
      </c>
      <c r="B199" s="375" t="s">
        <v>322</v>
      </c>
      <c r="C199" s="201" t="s">
        <v>243</v>
      </c>
      <c r="D199" s="196" t="s">
        <v>238</v>
      </c>
      <c r="E199" s="187">
        <f t="shared" ref="E199:O199" si="84">E200+E201+E202</f>
        <v>0</v>
      </c>
      <c r="F199" s="226">
        <f t="shared" si="84"/>
        <v>0</v>
      </c>
      <c r="G199" s="226">
        <f t="shared" si="84"/>
        <v>0</v>
      </c>
      <c r="H199" s="226">
        <f t="shared" si="84"/>
        <v>0</v>
      </c>
      <c r="I199" s="226">
        <f t="shared" si="84"/>
        <v>118747</v>
      </c>
      <c r="J199" s="226">
        <f t="shared" si="84"/>
        <v>0</v>
      </c>
      <c r="K199" s="226">
        <f t="shared" si="84"/>
        <v>0</v>
      </c>
      <c r="L199" s="226">
        <f t="shared" si="84"/>
        <v>0</v>
      </c>
      <c r="M199" s="226">
        <f t="shared" si="84"/>
        <v>0</v>
      </c>
      <c r="N199" s="226">
        <f t="shared" si="84"/>
        <v>0</v>
      </c>
      <c r="O199" s="226">
        <f t="shared" si="84"/>
        <v>118747</v>
      </c>
    </row>
    <row r="200" spans="1:15" ht="42" customHeight="1" x14ac:dyDescent="0.3">
      <c r="A200" s="202"/>
      <c r="B200" s="376"/>
      <c r="C200" s="203"/>
      <c r="D200" s="211" t="s">
        <v>50</v>
      </c>
      <c r="E200" s="188">
        <v>0</v>
      </c>
      <c r="F200" s="227">
        <v>0</v>
      </c>
      <c r="G200" s="227">
        <v>0</v>
      </c>
      <c r="H200" s="228">
        <v>0</v>
      </c>
      <c r="I200" s="228">
        <v>0</v>
      </c>
      <c r="J200" s="228">
        <v>0</v>
      </c>
      <c r="K200" s="228">
        <v>0</v>
      </c>
      <c r="L200" s="228">
        <v>0</v>
      </c>
      <c r="M200" s="228">
        <v>0</v>
      </c>
      <c r="N200" s="228">
        <v>0</v>
      </c>
      <c r="O200" s="228">
        <f>SUM(E200:N200)</f>
        <v>0</v>
      </c>
    </row>
    <row r="201" spans="1:15" ht="111.75" customHeight="1" x14ac:dyDescent="0.3">
      <c r="A201" s="202"/>
      <c r="B201" s="376"/>
      <c r="C201" s="203"/>
      <c r="D201" s="196" t="s">
        <v>236</v>
      </c>
      <c r="E201" s="187">
        <v>0</v>
      </c>
      <c r="F201" s="226">
        <v>0</v>
      </c>
      <c r="G201" s="226">
        <v>0</v>
      </c>
      <c r="H201" s="228">
        <v>0</v>
      </c>
      <c r="I201" s="228">
        <v>0</v>
      </c>
      <c r="J201" s="228">
        <v>0</v>
      </c>
      <c r="K201" s="228">
        <v>0</v>
      </c>
      <c r="L201" s="228">
        <v>0</v>
      </c>
      <c r="M201" s="228">
        <v>0</v>
      </c>
      <c r="N201" s="228">
        <v>0</v>
      </c>
      <c r="O201" s="228">
        <f>SUM(E201:N201)</f>
        <v>0</v>
      </c>
    </row>
    <row r="202" spans="1:15" ht="111.75" customHeight="1" thickBot="1" x14ac:dyDescent="0.35">
      <c r="A202" s="207"/>
      <c r="B202" s="376"/>
      <c r="C202" s="209"/>
      <c r="D202" s="210" t="s">
        <v>235</v>
      </c>
      <c r="E202" s="189">
        <v>0</v>
      </c>
      <c r="F202" s="230">
        <v>0</v>
      </c>
      <c r="G202" s="230">
        <v>0</v>
      </c>
      <c r="H202" s="231">
        <v>0</v>
      </c>
      <c r="I202" s="231">
        <v>118747</v>
      </c>
      <c r="J202" s="231">
        <v>0</v>
      </c>
      <c r="K202" s="231">
        <v>0</v>
      </c>
      <c r="L202" s="231">
        <v>0</v>
      </c>
      <c r="M202" s="231">
        <v>0</v>
      </c>
      <c r="N202" s="231">
        <v>0</v>
      </c>
      <c r="O202" s="231">
        <f>SUM(E202:N202)</f>
        <v>118747</v>
      </c>
    </row>
    <row r="203" spans="1:15" ht="20.25" customHeight="1" thickBot="1" x14ac:dyDescent="0.35">
      <c r="A203" s="318" t="s">
        <v>282</v>
      </c>
      <c r="B203" s="345"/>
      <c r="C203" s="345"/>
      <c r="D203" s="345"/>
      <c r="E203" s="345"/>
      <c r="F203" s="345"/>
      <c r="G203" s="345"/>
      <c r="H203" s="345"/>
      <c r="I203" s="345"/>
      <c r="J203" s="345"/>
      <c r="K203" s="345"/>
      <c r="L203" s="345"/>
      <c r="M203" s="345"/>
      <c r="N203" s="345"/>
      <c r="O203" s="346"/>
    </row>
    <row r="204" spans="1:15" x14ac:dyDescent="0.3">
      <c r="A204" s="381" t="s">
        <v>238</v>
      </c>
      <c r="B204" s="382"/>
      <c r="C204" s="382"/>
      <c r="D204" s="383"/>
      <c r="E204" s="232">
        <f t="shared" ref="E204:O204" si="85">E205+E206+E207</f>
        <v>0</v>
      </c>
      <c r="F204" s="232">
        <f t="shared" si="85"/>
        <v>0</v>
      </c>
      <c r="G204" s="232">
        <f t="shared" si="85"/>
        <v>0</v>
      </c>
      <c r="H204" s="232">
        <f t="shared" si="85"/>
        <v>0</v>
      </c>
      <c r="I204" s="232">
        <f t="shared" si="85"/>
        <v>0</v>
      </c>
      <c r="J204" s="232">
        <f t="shared" si="85"/>
        <v>0</v>
      </c>
      <c r="K204" s="232">
        <f t="shared" si="85"/>
        <v>0</v>
      </c>
      <c r="L204" s="232">
        <f t="shared" si="85"/>
        <v>0</v>
      </c>
      <c r="M204" s="232">
        <f t="shared" si="85"/>
        <v>0</v>
      </c>
      <c r="N204" s="232">
        <f t="shared" si="85"/>
        <v>0</v>
      </c>
      <c r="O204" s="244">
        <f t="shared" si="85"/>
        <v>0</v>
      </c>
    </row>
    <row r="205" spans="1:15" x14ac:dyDescent="0.3">
      <c r="A205" s="328" t="s">
        <v>50</v>
      </c>
      <c r="B205" s="329"/>
      <c r="C205" s="329"/>
      <c r="D205" s="330"/>
      <c r="E205" s="229">
        <f>E209</f>
        <v>0</v>
      </c>
      <c r="F205" s="229">
        <f t="shared" ref="F205:N205" si="86">F209</f>
        <v>0</v>
      </c>
      <c r="G205" s="229">
        <f t="shared" si="86"/>
        <v>0</v>
      </c>
      <c r="H205" s="229">
        <f t="shared" si="86"/>
        <v>0</v>
      </c>
      <c r="I205" s="229">
        <f t="shared" si="86"/>
        <v>0</v>
      </c>
      <c r="J205" s="229">
        <f t="shared" si="86"/>
        <v>0</v>
      </c>
      <c r="K205" s="229">
        <f t="shared" si="86"/>
        <v>0</v>
      </c>
      <c r="L205" s="229">
        <f t="shared" si="86"/>
        <v>0</v>
      </c>
      <c r="M205" s="229">
        <f t="shared" si="86"/>
        <v>0</v>
      </c>
      <c r="N205" s="229">
        <f t="shared" si="86"/>
        <v>0</v>
      </c>
      <c r="O205" s="245">
        <f>SUM(E205:N205)</f>
        <v>0</v>
      </c>
    </row>
    <row r="206" spans="1:15" ht="69.75" customHeight="1" x14ac:dyDescent="0.3">
      <c r="A206" s="328" t="s">
        <v>236</v>
      </c>
      <c r="B206" s="329"/>
      <c r="C206" s="329"/>
      <c r="D206" s="330"/>
      <c r="E206" s="229">
        <f>E210</f>
        <v>0</v>
      </c>
      <c r="F206" s="229">
        <f t="shared" ref="F206:N206" si="87">F210</f>
        <v>0</v>
      </c>
      <c r="G206" s="229">
        <f t="shared" si="87"/>
        <v>0</v>
      </c>
      <c r="H206" s="229">
        <f t="shared" si="87"/>
        <v>0</v>
      </c>
      <c r="I206" s="229">
        <f t="shared" si="87"/>
        <v>0</v>
      </c>
      <c r="J206" s="229">
        <f t="shared" si="87"/>
        <v>0</v>
      </c>
      <c r="K206" s="229">
        <f t="shared" si="87"/>
        <v>0</v>
      </c>
      <c r="L206" s="229">
        <f t="shared" si="87"/>
        <v>0</v>
      </c>
      <c r="M206" s="229">
        <f t="shared" si="87"/>
        <v>0</v>
      </c>
      <c r="N206" s="229">
        <f t="shared" si="87"/>
        <v>0</v>
      </c>
      <c r="O206" s="245">
        <f>SUM(E206:N206)</f>
        <v>0</v>
      </c>
    </row>
    <row r="207" spans="1:15" ht="112.5" customHeight="1" x14ac:dyDescent="0.3">
      <c r="A207" s="328" t="s">
        <v>235</v>
      </c>
      <c r="B207" s="329"/>
      <c r="C207" s="329"/>
      <c r="D207" s="330"/>
      <c r="E207" s="229">
        <f>E211</f>
        <v>0</v>
      </c>
      <c r="F207" s="229">
        <f t="shared" ref="F207:N207" si="88">F211</f>
        <v>0</v>
      </c>
      <c r="G207" s="229">
        <f t="shared" si="88"/>
        <v>0</v>
      </c>
      <c r="H207" s="229">
        <f t="shared" si="88"/>
        <v>0</v>
      </c>
      <c r="I207" s="229">
        <f t="shared" si="88"/>
        <v>0</v>
      </c>
      <c r="J207" s="229">
        <f t="shared" si="88"/>
        <v>0</v>
      </c>
      <c r="K207" s="229">
        <f t="shared" si="88"/>
        <v>0</v>
      </c>
      <c r="L207" s="229">
        <f t="shared" si="88"/>
        <v>0</v>
      </c>
      <c r="M207" s="229">
        <f t="shared" si="88"/>
        <v>0</v>
      </c>
      <c r="N207" s="229">
        <f t="shared" si="88"/>
        <v>0</v>
      </c>
      <c r="O207" s="245">
        <f>SUM(E207:N207)</f>
        <v>0</v>
      </c>
    </row>
    <row r="208" spans="1:15" ht="29.45" customHeight="1" x14ac:dyDescent="0.3">
      <c r="A208" s="370" t="s">
        <v>283</v>
      </c>
      <c r="B208" s="363" t="s">
        <v>284</v>
      </c>
      <c r="C208" s="366" t="s">
        <v>304</v>
      </c>
      <c r="D208" s="196" t="s">
        <v>238</v>
      </c>
      <c r="E208" s="226">
        <f>E209+E210+E211</f>
        <v>0</v>
      </c>
      <c r="F208" s="226">
        <f t="shared" ref="F208:N208" si="89">F209+F210+F211</f>
        <v>0</v>
      </c>
      <c r="G208" s="226">
        <f t="shared" si="89"/>
        <v>0</v>
      </c>
      <c r="H208" s="226">
        <f t="shared" si="89"/>
        <v>0</v>
      </c>
      <c r="I208" s="226">
        <f t="shared" si="89"/>
        <v>0</v>
      </c>
      <c r="J208" s="226">
        <f t="shared" si="89"/>
        <v>0</v>
      </c>
      <c r="K208" s="226">
        <f t="shared" si="89"/>
        <v>0</v>
      </c>
      <c r="L208" s="226">
        <f t="shared" si="89"/>
        <v>0</v>
      </c>
      <c r="M208" s="226">
        <f t="shared" si="89"/>
        <v>0</v>
      </c>
      <c r="N208" s="226">
        <f t="shared" si="89"/>
        <v>0</v>
      </c>
      <c r="O208" s="246">
        <f>O209+O210+O211</f>
        <v>0</v>
      </c>
    </row>
    <row r="209" spans="1:15" ht="93.75" customHeight="1" x14ac:dyDescent="0.3">
      <c r="A209" s="371"/>
      <c r="B209" s="364"/>
      <c r="C209" s="367"/>
      <c r="D209" s="211" t="s">
        <v>50</v>
      </c>
      <c r="E209" s="227">
        <v>0</v>
      </c>
      <c r="F209" s="227">
        <v>0</v>
      </c>
      <c r="G209" s="227">
        <v>0</v>
      </c>
      <c r="H209" s="228">
        <v>0</v>
      </c>
      <c r="I209" s="228">
        <v>0</v>
      </c>
      <c r="J209" s="228">
        <v>0</v>
      </c>
      <c r="K209" s="228">
        <v>0</v>
      </c>
      <c r="L209" s="228">
        <v>0</v>
      </c>
      <c r="M209" s="228">
        <v>0</v>
      </c>
      <c r="N209" s="228">
        <v>0</v>
      </c>
      <c r="O209" s="245">
        <f>SUM(E209:N209)</f>
        <v>0</v>
      </c>
    </row>
    <row r="210" spans="1:15" ht="73.5" customHeight="1" x14ac:dyDescent="0.3">
      <c r="A210" s="371"/>
      <c r="B210" s="364"/>
      <c r="C210" s="367"/>
      <c r="D210" s="196" t="s">
        <v>236</v>
      </c>
      <c r="E210" s="226">
        <v>0</v>
      </c>
      <c r="F210" s="226">
        <v>0</v>
      </c>
      <c r="G210" s="226">
        <v>0</v>
      </c>
      <c r="H210" s="228">
        <v>0</v>
      </c>
      <c r="I210" s="228">
        <v>0</v>
      </c>
      <c r="J210" s="228">
        <v>0</v>
      </c>
      <c r="K210" s="228">
        <v>0</v>
      </c>
      <c r="L210" s="228">
        <v>0</v>
      </c>
      <c r="M210" s="228">
        <v>0</v>
      </c>
      <c r="N210" s="228">
        <v>0</v>
      </c>
      <c r="O210" s="245">
        <f>SUM(E210:N210)</f>
        <v>0</v>
      </c>
    </row>
    <row r="211" spans="1:15" ht="195.75" customHeight="1" thickBot="1" x14ac:dyDescent="0.35">
      <c r="A211" s="371"/>
      <c r="B211" s="364"/>
      <c r="C211" s="367"/>
      <c r="D211" s="210" t="s">
        <v>235</v>
      </c>
      <c r="E211" s="230">
        <v>0</v>
      </c>
      <c r="F211" s="230">
        <v>0</v>
      </c>
      <c r="G211" s="230">
        <v>0</v>
      </c>
      <c r="H211" s="231">
        <v>0</v>
      </c>
      <c r="I211" s="231">
        <v>0</v>
      </c>
      <c r="J211" s="231">
        <v>0</v>
      </c>
      <c r="K211" s="231">
        <v>0</v>
      </c>
      <c r="L211" s="231">
        <v>0</v>
      </c>
      <c r="M211" s="231">
        <v>0</v>
      </c>
      <c r="N211" s="231">
        <v>0</v>
      </c>
      <c r="O211" s="247">
        <f>SUM(E211:N211)</f>
        <v>0</v>
      </c>
    </row>
    <row r="212" spans="1:15" ht="20.25" customHeight="1" thickBot="1" x14ac:dyDescent="0.35">
      <c r="A212" s="318" t="s">
        <v>285</v>
      </c>
      <c r="B212" s="345"/>
      <c r="C212" s="345"/>
      <c r="D212" s="345"/>
      <c r="E212" s="345"/>
      <c r="F212" s="345"/>
      <c r="G212" s="345"/>
      <c r="H212" s="345"/>
      <c r="I212" s="345"/>
      <c r="J212" s="345"/>
      <c r="K212" s="345"/>
      <c r="L212" s="345"/>
      <c r="M212" s="345"/>
      <c r="N212" s="345"/>
      <c r="O212" s="346"/>
    </row>
    <row r="213" spans="1:15" x14ac:dyDescent="0.3">
      <c r="A213" s="381" t="s">
        <v>238</v>
      </c>
      <c r="B213" s="382"/>
      <c r="C213" s="382"/>
      <c r="D213" s="383"/>
      <c r="E213" s="232">
        <f>E217</f>
        <v>0</v>
      </c>
      <c r="F213" s="232">
        <f t="shared" ref="F213:O213" si="90">F214+F215+F216</f>
        <v>0</v>
      </c>
      <c r="G213" s="232">
        <f t="shared" si="90"/>
        <v>0</v>
      </c>
      <c r="H213" s="244">
        <f>H214+H215+H216</f>
        <v>209876</v>
      </c>
      <c r="I213" s="232">
        <f t="shared" si="90"/>
        <v>0</v>
      </c>
      <c r="J213" s="232">
        <f t="shared" si="90"/>
        <v>0</v>
      </c>
      <c r="K213" s="232">
        <f t="shared" si="90"/>
        <v>0</v>
      </c>
      <c r="L213" s="232">
        <f t="shared" si="90"/>
        <v>0</v>
      </c>
      <c r="M213" s="232">
        <f t="shared" si="90"/>
        <v>0</v>
      </c>
      <c r="N213" s="232">
        <f t="shared" si="90"/>
        <v>0</v>
      </c>
      <c r="O213" s="244">
        <f t="shared" si="90"/>
        <v>209876</v>
      </c>
    </row>
    <row r="214" spans="1:15" x14ac:dyDescent="0.3">
      <c r="A214" s="328" t="s">
        <v>50</v>
      </c>
      <c r="B214" s="329"/>
      <c r="C214" s="329"/>
      <c r="D214" s="330"/>
      <c r="E214" s="229">
        <f>E218</f>
        <v>0</v>
      </c>
      <c r="F214" s="229">
        <f t="shared" ref="F214:N214" si="91">F218</f>
        <v>0</v>
      </c>
      <c r="G214" s="229">
        <f t="shared" si="91"/>
        <v>0</v>
      </c>
      <c r="H214" s="250">
        <f t="shared" si="91"/>
        <v>0</v>
      </c>
      <c r="I214" s="229">
        <f t="shared" si="91"/>
        <v>0</v>
      </c>
      <c r="J214" s="229">
        <f t="shared" si="91"/>
        <v>0</v>
      </c>
      <c r="K214" s="229">
        <f t="shared" si="91"/>
        <v>0</v>
      </c>
      <c r="L214" s="229">
        <f t="shared" si="91"/>
        <v>0</v>
      </c>
      <c r="M214" s="229">
        <f t="shared" si="91"/>
        <v>0</v>
      </c>
      <c r="N214" s="229">
        <f t="shared" si="91"/>
        <v>0</v>
      </c>
      <c r="O214" s="245">
        <f t="shared" ref="O214:O220" si="92">SUM(E214:N214)</f>
        <v>0</v>
      </c>
    </row>
    <row r="215" spans="1:15" ht="51" customHeight="1" x14ac:dyDescent="0.3">
      <c r="A215" s="328" t="s">
        <v>236</v>
      </c>
      <c r="B215" s="329"/>
      <c r="C215" s="329"/>
      <c r="D215" s="330"/>
      <c r="E215" s="229">
        <f>E219</f>
        <v>0</v>
      </c>
      <c r="F215" s="229">
        <f t="shared" ref="F215:N215" si="93">F219</f>
        <v>0</v>
      </c>
      <c r="G215" s="229">
        <f t="shared" si="93"/>
        <v>0</v>
      </c>
      <c r="H215" s="250">
        <f t="shared" si="93"/>
        <v>0</v>
      </c>
      <c r="I215" s="229">
        <f t="shared" si="93"/>
        <v>0</v>
      </c>
      <c r="J215" s="229">
        <f t="shared" si="93"/>
        <v>0</v>
      </c>
      <c r="K215" s="229">
        <f t="shared" si="93"/>
        <v>0</v>
      </c>
      <c r="L215" s="229">
        <f t="shared" si="93"/>
        <v>0</v>
      </c>
      <c r="M215" s="229">
        <f t="shared" si="93"/>
        <v>0</v>
      </c>
      <c r="N215" s="229">
        <f t="shared" si="93"/>
        <v>0</v>
      </c>
      <c r="O215" s="245">
        <f t="shared" si="92"/>
        <v>0</v>
      </c>
    </row>
    <row r="216" spans="1:15" ht="69.75" customHeight="1" x14ac:dyDescent="0.3">
      <c r="A216" s="328" t="s">
        <v>235</v>
      </c>
      <c r="B216" s="329"/>
      <c r="C216" s="329"/>
      <c r="D216" s="330"/>
      <c r="E216" s="229">
        <f>E220</f>
        <v>0</v>
      </c>
      <c r="F216" s="229">
        <f t="shared" ref="F216:N216" si="94">F220</f>
        <v>0</v>
      </c>
      <c r="G216" s="229">
        <f t="shared" si="94"/>
        <v>0</v>
      </c>
      <c r="H216" s="250">
        <f t="shared" si="94"/>
        <v>209876</v>
      </c>
      <c r="I216" s="229">
        <f t="shared" si="94"/>
        <v>0</v>
      </c>
      <c r="J216" s="229">
        <f t="shared" si="94"/>
        <v>0</v>
      </c>
      <c r="K216" s="229">
        <f t="shared" si="94"/>
        <v>0</v>
      </c>
      <c r="L216" s="229">
        <f t="shared" si="94"/>
        <v>0</v>
      </c>
      <c r="M216" s="229">
        <f t="shared" si="94"/>
        <v>0</v>
      </c>
      <c r="N216" s="229">
        <f t="shared" si="94"/>
        <v>0</v>
      </c>
      <c r="O216" s="245">
        <f t="shared" si="92"/>
        <v>209876</v>
      </c>
    </row>
    <row r="217" spans="1:15" x14ac:dyDescent="0.3">
      <c r="A217" s="370" t="s">
        <v>286</v>
      </c>
      <c r="B217" s="363" t="s">
        <v>287</v>
      </c>
      <c r="C217" s="366"/>
      <c r="D217" s="196" t="s">
        <v>238</v>
      </c>
      <c r="E217" s="226">
        <f>E218+E219+E220</f>
        <v>0</v>
      </c>
      <c r="F217" s="226">
        <f t="shared" ref="F217:N217" si="95">F218+F219+F220</f>
        <v>0</v>
      </c>
      <c r="G217" s="226">
        <f t="shared" si="95"/>
        <v>0</v>
      </c>
      <c r="H217" s="246">
        <f t="shared" si="95"/>
        <v>209876</v>
      </c>
      <c r="I217" s="226">
        <f t="shared" si="95"/>
        <v>0</v>
      </c>
      <c r="J217" s="226">
        <f t="shared" si="95"/>
        <v>0</v>
      </c>
      <c r="K217" s="226">
        <f t="shared" si="95"/>
        <v>0</v>
      </c>
      <c r="L217" s="226">
        <f t="shared" si="95"/>
        <v>0</v>
      </c>
      <c r="M217" s="226">
        <f t="shared" si="95"/>
        <v>0</v>
      </c>
      <c r="N217" s="226">
        <f t="shared" si="95"/>
        <v>0</v>
      </c>
      <c r="O217" s="246">
        <f t="shared" si="92"/>
        <v>209876</v>
      </c>
    </row>
    <row r="218" spans="1:15" ht="40.5" x14ac:dyDescent="0.3">
      <c r="A218" s="371"/>
      <c r="B218" s="364"/>
      <c r="C218" s="367"/>
      <c r="D218" s="211" t="s">
        <v>50</v>
      </c>
      <c r="E218" s="227">
        <f>E222+E226+E230</f>
        <v>0</v>
      </c>
      <c r="F218" s="227">
        <f t="shared" ref="F218:N218" si="96">F222+F226+F230</f>
        <v>0</v>
      </c>
      <c r="G218" s="227">
        <f t="shared" si="96"/>
        <v>0</v>
      </c>
      <c r="H218" s="251">
        <f t="shared" si="96"/>
        <v>0</v>
      </c>
      <c r="I218" s="227">
        <f t="shared" si="96"/>
        <v>0</v>
      </c>
      <c r="J218" s="227">
        <f t="shared" si="96"/>
        <v>0</v>
      </c>
      <c r="K218" s="227">
        <f t="shared" si="96"/>
        <v>0</v>
      </c>
      <c r="L218" s="227">
        <f t="shared" si="96"/>
        <v>0</v>
      </c>
      <c r="M218" s="227">
        <f t="shared" si="96"/>
        <v>0</v>
      </c>
      <c r="N218" s="227">
        <f t="shared" si="96"/>
        <v>0</v>
      </c>
      <c r="O218" s="245">
        <f t="shared" si="92"/>
        <v>0</v>
      </c>
    </row>
    <row r="219" spans="1:15" ht="65.25" customHeight="1" x14ac:dyDescent="0.3">
      <c r="A219" s="371"/>
      <c r="B219" s="364"/>
      <c r="C219" s="367"/>
      <c r="D219" s="196" t="s">
        <v>236</v>
      </c>
      <c r="E219" s="226">
        <f>E223+E227+E231</f>
        <v>0</v>
      </c>
      <c r="F219" s="226">
        <f t="shared" ref="F219:N219" si="97">F223+F227+F231</f>
        <v>0</v>
      </c>
      <c r="G219" s="226">
        <f t="shared" si="97"/>
        <v>0</v>
      </c>
      <c r="H219" s="246">
        <f t="shared" si="97"/>
        <v>0</v>
      </c>
      <c r="I219" s="226">
        <f t="shared" si="97"/>
        <v>0</v>
      </c>
      <c r="J219" s="226">
        <f t="shared" si="97"/>
        <v>0</v>
      </c>
      <c r="K219" s="226">
        <f t="shared" si="97"/>
        <v>0</v>
      </c>
      <c r="L219" s="226">
        <f t="shared" si="97"/>
        <v>0</v>
      </c>
      <c r="M219" s="226">
        <f t="shared" si="97"/>
        <v>0</v>
      </c>
      <c r="N219" s="226">
        <f t="shared" si="97"/>
        <v>0</v>
      </c>
      <c r="O219" s="245">
        <f t="shared" si="92"/>
        <v>0</v>
      </c>
    </row>
    <row r="220" spans="1:15" ht="87" customHeight="1" x14ac:dyDescent="0.3">
      <c r="A220" s="350"/>
      <c r="B220" s="365"/>
      <c r="C220" s="352"/>
      <c r="D220" s="196" t="s">
        <v>235</v>
      </c>
      <c r="E220" s="226">
        <f>E224+E228+E232</f>
        <v>0</v>
      </c>
      <c r="F220" s="226">
        <f t="shared" ref="F220:N220" si="98">F224+F228+F232</f>
        <v>0</v>
      </c>
      <c r="G220" s="226">
        <f t="shared" si="98"/>
        <v>0</v>
      </c>
      <c r="H220" s="246">
        <f t="shared" si="98"/>
        <v>209876</v>
      </c>
      <c r="I220" s="226">
        <f t="shared" si="98"/>
        <v>0</v>
      </c>
      <c r="J220" s="226">
        <f t="shared" si="98"/>
        <v>0</v>
      </c>
      <c r="K220" s="226">
        <f t="shared" si="98"/>
        <v>0</v>
      </c>
      <c r="L220" s="226">
        <f t="shared" si="98"/>
        <v>0</v>
      </c>
      <c r="M220" s="226">
        <f t="shared" si="98"/>
        <v>0</v>
      </c>
      <c r="N220" s="226">
        <f t="shared" si="98"/>
        <v>0</v>
      </c>
      <c r="O220" s="245">
        <f t="shared" si="92"/>
        <v>209876</v>
      </c>
    </row>
    <row r="221" spans="1:15" x14ac:dyDescent="0.3">
      <c r="A221" s="362" t="s">
        <v>288</v>
      </c>
      <c r="B221" s="341" t="s">
        <v>289</v>
      </c>
      <c r="C221" s="343" t="s">
        <v>252</v>
      </c>
      <c r="D221" s="196" t="s">
        <v>238</v>
      </c>
      <c r="E221" s="217">
        <f>E222+E223+E224</f>
        <v>0</v>
      </c>
      <c r="F221" s="217">
        <f t="shared" ref="F221:O221" si="99">F222+F223+F224</f>
        <v>0</v>
      </c>
      <c r="G221" s="217">
        <f t="shared" si="99"/>
        <v>0</v>
      </c>
      <c r="H221" s="248">
        <f t="shared" si="99"/>
        <v>81318.52</v>
      </c>
      <c r="I221" s="217">
        <f t="shared" si="99"/>
        <v>0</v>
      </c>
      <c r="J221" s="217">
        <f t="shared" si="99"/>
        <v>0</v>
      </c>
      <c r="K221" s="217">
        <f t="shared" si="99"/>
        <v>0</v>
      </c>
      <c r="L221" s="217">
        <f t="shared" si="99"/>
        <v>0</v>
      </c>
      <c r="M221" s="217">
        <f t="shared" si="99"/>
        <v>0</v>
      </c>
      <c r="N221" s="217">
        <f t="shared" si="99"/>
        <v>0</v>
      </c>
      <c r="O221" s="248">
        <f t="shared" si="99"/>
        <v>81318.52</v>
      </c>
    </row>
    <row r="222" spans="1:15" ht="40.5" x14ac:dyDescent="0.3">
      <c r="A222" s="354"/>
      <c r="B222" s="342"/>
      <c r="C222" s="344"/>
      <c r="D222" s="198" t="s">
        <v>50</v>
      </c>
      <c r="E222" s="220">
        <v>0</v>
      </c>
      <c r="F222" s="220">
        <v>0</v>
      </c>
      <c r="G222" s="220">
        <v>0</v>
      </c>
      <c r="H222" s="249">
        <v>0</v>
      </c>
      <c r="I222" s="218">
        <v>0</v>
      </c>
      <c r="J222" s="218">
        <v>0</v>
      </c>
      <c r="K222" s="218">
        <v>0</v>
      </c>
      <c r="L222" s="218">
        <v>0</v>
      </c>
      <c r="M222" s="218">
        <v>0</v>
      </c>
      <c r="N222" s="218">
        <v>0</v>
      </c>
      <c r="O222" s="249">
        <f>SUM(E222:N222)</f>
        <v>0</v>
      </c>
    </row>
    <row r="223" spans="1:15" ht="85.5" customHeight="1" x14ac:dyDescent="0.3">
      <c r="A223" s="354"/>
      <c r="B223" s="342"/>
      <c r="C223" s="344"/>
      <c r="D223" s="196" t="s">
        <v>236</v>
      </c>
      <c r="E223" s="217">
        <v>0</v>
      </c>
      <c r="F223" s="217">
        <v>0</v>
      </c>
      <c r="G223" s="217">
        <v>0</v>
      </c>
      <c r="H223" s="249">
        <v>0</v>
      </c>
      <c r="I223" s="218">
        <v>0</v>
      </c>
      <c r="J223" s="218">
        <v>0</v>
      </c>
      <c r="K223" s="218">
        <v>0</v>
      </c>
      <c r="L223" s="218">
        <v>0</v>
      </c>
      <c r="M223" s="218">
        <v>0</v>
      </c>
      <c r="N223" s="218">
        <v>0</v>
      </c>
      <c r="O223" s="249">
        <f>SUM(E223:N223)</f>
        <v>0</v>
      </c>
    </row>
    <row r="224" spans="1:15" ht="85.5" customHeight="1" x14ac:dyDescent="0.3">
      <c r="A224" s="358"/>
      <c r="B224" s="361"/>
      <c r="C224" s="360"/>
      <c r="D224" s="196" t="s">
        <v>235</v>
      </c>
      <c r="E224" s="217">
        <v>0</v>
      </c>
      <c r="F224" s="217">
        <v>0</v>
      </c>
      <c r="G224" s="217">
        <v>0</v>
      </c>
      <c r="H224" s="249">
        <v>81318.52</v>
      </c>
      <c r="I224" s="218">
        <v>0</v>
      </c>
      <c r="J224" s="218">
        <v>0</v>
      </c>
      <c r="K224" s="218">
        <v>0</v>
      </c>
      <c r="L224" s="218">
        <v>0</v>
      </c>
      <c r="M224" s="218">
        <v>0</v>
      </c>
      <c r="N224" s="218">
        <v>0</v>
      </c>
      <c r="O224" s="249">
        <f>SUM(E224:N224)</f>
        <v>81318.52</v>
      </c>
    </row>
    <row r="225" spans="1:15" x14ac:dyDescent="0.3">
      <c r="A225" s="353" t="s">
        <v>290</v>
      </c>
      <c r="B225" s="341" t="s">
        <v>318</v>
      </c>
      <c r="C225" s="343" t="s">
        <v>252</v>
      </c>
      <c r="D225" s="196" t="s">
        <v>238</v>
      </c>
      <c r="E225" s="217">
        <f>E226+E227+E228</f>
        <v>0</v>
      </c>
      <c r="F225" s="217">
        <f t="shared" ref="F225:O225" si="100">F226+F227+F228</f>
        <v>0</v>
      </c>
      <c r="G225" s="217">
        <f t="shared" si="100"/>
        <v>0</v>
      </c>
      <c r="H225" s="248">
        <f t="shared" si="100"/>
        <v>21681.48</v>
      </c>
      <c r="I225" s="217">
        <f t="shared" si="100"/>
        <v>0</v>
      </c>
      <c r="J225" s="217">
        <f t="shared" si="100"/>
        <v>0</v>
      </c>
      <c r="K225" s="217">
        <f t="shared" si="100"/>
        <v>0</v>
      </c>
      <c r="L225" s="217">
        <f t="shared" si="100"/>
        <v>0</v>
      </c>
      <c r="M225" s="217">
        <f t="shared" si="100"/>
        <v>0</v>
      </c>
      <c r="N225" s="217">
        <f t="shared" si="100"/>
        <v>0</v>
      </c>
      <c r="O225" s="248">
        <f t="shared" si="100"/>
        <v>21681.48</v>
      </c>
    </row>
    <row r="226" spans="1:15" ht="40.5" x14ac:dyDescent="0.3">
      <c r="A226" s="354"/>
      <c r="B226" s="342"/>
      <c r="C226" s="344"/>
      <c r="D226" s="198" t="s">
        <v>50</v>
      </c>
      <c r="E226" s="220">
        <v>0</v>
      </c>
      <c r="F226" s="220">
        <v>0</v>
      </c>
      <c r="G226" s="220">
        <v>0</v>
      </c>
      <c r="H226" s="249">
        <v>0</v>
      </c>
      <c r="I226" s="218">
        <v>0</v>
      </c>
      <c r="J226" s="218">
        <v>0</v>
      </c>
      <c r="K226" s="218">
        <v>0</v>
      </c>
      <c r="L226" s="218">
        <v>0</v>
      </c>
      <c r="M226" s="218">
        <v>0</v>
      </c>
      <c r="N226" s="218">
        <v>0</v>
      </c>
      <c r="O226" s="249">
        <f>SUM(E226:N226)</f>
        <v>0</v>
      </c>
    </row>
    <row r="227" spans="1:15" ht="69" customHeight="1" x14ac:dyDescent="0.3">
      <c r="A227" s="354"/>
      <c r="B227" s="342"/>
      <c r="C227" s="344"/>
      <c r="D227" s="196" t="s">
        <v>236</v>
      </c>
      <c r="E227" s="217">
        <v>0</v>
      </c>
      <c r="F227" s="217">
        <v>0</v>
      </c>
      <c r="G227" s="217">
        <v>0</v>
      </c>
      <c r="H227" s="249">
        <v>0</v>
      </c>
      <c r="I227" s="218">
        <v>0</v>
      </c>
      <c r="J227" s="218">
        <v>0</v>
      </c>
      <c r="K227" s="218">
        <v>0</v>
      </c>
      <c r="L227" s="218">
        <v>0</v>
      </c>
      <c r="M227" s="218">
        <v>0</v>
      </c>
      <c r="N227" s="218">
        <v>0</v>
      </c>
      <c r="O227" s="249">
        <f>SUM(E227:N227)</f>
        <v>0</v>
      </c>
    </row>
    <row r="228" spans="1:15" ht="99.75" customHeight="1" x14ac:dyDescent="0.3">
      <c r="A228" s="358"/>
      <c r="B228" s="361"/>
      <c r="C228" s="360"/>
      <c r="D228" s="196" t="s">
        <v>235</v>
      </c>
      <c r="E228" s="217">
        <v>0</v>
      </c>
      <c r="F228" s="217">
        <v>0</v>
      </c>
      <c r="G228" s="217">
        <v>0</v>
      </c>
      <c r="H228" s="249">
        <v>21681.48</v>
      </c>
      <c r="I228" s="218">
        <v>0</v>
      </c>
      <c r="J228" s="218">
        <v>0</v>
      </c>
      <c r="K228" s="218">
        <v>0</v>
      </c>
      <c r="L228" s="218">
        <v>0</v>
      </c>
      <c r="M228" s="218">
        <v>0</v>
      </c>
      <c r="N228" s="218">
        <v>0</v>
      </c>
      <c r="O228" s="249">
        <f>SUM(E228:N228)</f>
        <v>21681.48</v>
      </c>
    </row>
    <row r="229" spans="1:15" x14ac:dyDescent="0.3">
      <c r="A229" s="353" t="s">
        <v>291</v>
      </c>
      <c r="B229" s="341" t="s">
        <v>292</v>
      </c>
      <c r="C229" s="343" t="s">
        <v>243</v>
      </c>
      <c r="D229" s="196" t="s">
        <v>238</v>
      </c>
      <c r="E229" s="217">
        <f>E230+E231+E232</f>
        <v>0</v>
      </c>
      <c r="F229" s="217">
        <f t="shared" ref="F229:O229" si="101">F230+F231+F232</f>
        <v>0</v>
      </c>
      <c r="G229" s="217">
        <f t="shared" si="101"/>
        <v>0</v>
      </c>
      <c r="H229" s="248">
        <f t="shared" si="101"/>
        <v>106876</v>
      </c>
      <c r="I229" s="217">
        <f t="shared" si="101"/>
        <v>0</v>
      </c>
      <c r="J229" s="217">
        <f t="shared" si="101"/>
        <v>0</v>
      </c>
      <c r="K229" s="217">
        <f t="shared" si="101"/>
        <v>0</v>
      </c>
      <c r="L229" s="217">
        <f t="shared" si="101"/>
        <v>0</v>
      </c>
      <c r="M229" s="217">
        <f t="shared" si="101"/>
        <v>0</v>
      </c>
      <c r="N229" s="217">
        <f t="shared" si="101"/>
        <v>0</v>
      </c>
      <c r="O229" s="248">
        <f t="shared" si="101"/>
        <v>106876</v>
      </c>
    </row>
    <row r="230" spans="1:15" ht="40.5" x14ac:dyDescent="0.3">
      <c r="A230" s="354"/>
      <c r="B230" s="342"/>
      <c r="C230" s="344"/>
      <c r="D230" s="198" t="s">
        <v>50</v>
      </c>
      <c r="E230" s="220">
        <v>0</v>
      </c>
      <c r="F230" s="220">
        <v>0</v>
      </c>
      <c r="G230" s="220">
        <v>0</v>
      </c>
      <c r="H230" s="249">
        <v>0</v>
      </c>
      <c r="I230" s="218">
        <v>0</v>
      </c>
      <c r="J230" s="218">
        <v>0</v>
      </c>
      <c r="K230" s="218">
        <v>0</v>
      </c>
      <c r="L230" s="218">
        <v>0</v>
      </c>
      <c r="M230" s="218">
        <v>0</v>
      </c>
      <c r="N230" s="218">
        <v>0</v>
      </c>
      <c r="O230" s="249">
        <f>SUM(E230:N230)</f>
        <v>0</v>
      </c>
    </row>
    <row r="231" spans="1:15" ht="40.5" x14ac:dyDescent="0.3">
      <c r="A231" s="354"/>
      <c r="B231" s="342"/>
      <c r="C231" s="344"/>
      <c r="D231" s="196" t="s">
        <v>236</v>
      </c>
      <c r="E231" s="217">
        <v>0</v>
      </c>
      <c r="F231" s="217">
        <v>0</v>
      </c>
      <c r="G231" s="217">
        <v>0</v>
      </c>
      <c r="H231" s="249">
        <v>0</v>
      </c>
      <c r="I231" s="218">
        <v>0</v>
      </c>
      <c r="J231" s="218">
        <v>0</v>
      </c>
      <c r="K231" s="218">
        <v>0</v>
      </c>
      <c r="L231" s="218">
        <v>0</v>
      </c>
      <c r="M231" s="218">
        <v>0</v>
      </c>
      <c r="N231" s="218">
        <v>0</v>
      </c>
      <c r="O231" s="249">
        <f>SUM(E231:N231)</f>
        <v>0</v>
      </c>
    </row>
    <row r="232" spans="1:15" ht="60.75" x14ac:dyDescent="0.3">
      <c r="A232" s="358"/>
      <c r="B232" s="361"/>
      <c r="C232" s="360"/>
      <c r="D232" s="196" t="s">
        <v>235</v>
      </c>
      <c r="E232" s="217">
        <v>0</v>
      </c>
      <c r="F232" s="217">
        <v>0</v>
      </c>
      <c r="G232" s="217">
        <v>0</v>
      </c>
      <c r="H232" s="249">
        <v>106876</v>
      </c>
      <c r="I232" s="218">
        <v>0</v>
      </c>
      <c r="J232" s="218">
        <v>0</v>
      </c>
      <c r="K232" s="218">
        <v>0</v>
      </c>
      <c r="L232" s="218">
        <v>0</v>
      </c>
      <c r="M232" s="218">
        <v>0</v>
      </c>
      <c r="N232" s="218">
        <v>0</v>
      </c>
      <c r="O232" s="249">
        <f>SUM(E232:N232)</f>
        <v>106876</v>
      </c>
    </row>
  </sheetData>
  <mergeCells count="176">
    <mergeCell ref="A203:O203"/>
    <mergeCell ref="A205:D205"/>
    <mergeCell ref="A158:D158"/>
    <mergeCell ref="A204:D204"/>
    <mergeCell ref="A166:A169"/>
    <mergeCell ref="B166:B169"/>
    <mergeCell ref="B114:B117"/>
    <mergeCell ref="C114:C117"/>
    <mergeCell ref="C151:C154"/>
    <mergeCell ref="B183:B186"/>
    <mergeCell ref="B187:B190"/>
    <mergeCell ref="A128:A129"/>
    <mergeCell ref="B128:B129"/>
    <mergeCell ref="C128:C129"/>
    <mergeCell ref="A130:A133"/>
    <mergeCell ref="B130:B133"/>
    <mergeCell ref="C130:C133"/>
    <mergeCell ref="A134:A137"/>
    <mergeCell ref="B134:B137"/>
    <mergeCell ref="C134:C137"/>
    <mergeCell ref="B199:B202"/>
    <mergeCell ref="A170:A173"/>
    <mergeCell ref="B170:B173"/>
    <mergeCell ref="A229:A232"/>
    <mergeCell ref="B229:B232"/>
    <mergeCell ref="C229:C232"/>
    <mergeCell ref="A206:D206"/>
    <mergeCell ref="A207:D207"/>
    <mergeCell ref="A212:O212"/>
    <mergeCell ref="A208:A211"/>
    <mergeCell ref="B208:B211"/>
    <mergeCell ref="C208:C211"/>
    <mergeCell ref="A225:A228"/>
    <mergeCell ref="B225:B228"/>
    <mergeCell ref="C225:C228"/>
    <mergeCell ref="B217:B220"/>
    <mergeCell ref="C217:C220"/>
    <mergeCell ref="A214:D214"/>
    <mergeCell ref="A215:D215"/>
    <mergeCell ref="A216:D216"/>
    <mergeCell ref="A221:A224"/>
    <mergeCell ref="B221:B224"/>
    <mergeCell ref="C221:C224"/>
    <mergeCell ref="A217:A220"/>
    <mergeCell ref="A213:D213"/>
    <mergeCell ref="B195:B198"/>
    <mergeCell ref="A146:A150"/>
    <mergeCell ref="B146:B150"/>
    <mergeCell ref="C146:C150"/>
    <mergeCell ref="A174:A177"/>
    <mergeCell ref="B174:B177"/>
    <mergeCell ref="C166:C169"/>
    <mergeCell ref="C174:C177"/>
    <mergeCell ref="A161:D161"/>
    <mergeCell ref="A159:D159"/>
    <mergeCell ref="A160:D160"/>
    <mergeCell ref="A178:A182"/>
    <mergeCell ref="B178:B182"/>
    <mergeCell ref="C178:C182"/>
    <mergeCell ref="B151:B155"/>
    <mergeCell ref="A151:A155"/>
    <mergeCell ref="C170:C173"/>
    <mergeCell ref="B191:B194"/>
    <mergeCell ref="B118:B121"/>
    <mergeCell ref="C118:C121"/>
    <mergeCell ref="A157:O157"/>
    <mergeCell ref="A122:A125"/>
    <mergeCell ref="B122:B125"/>
    <mergeCell ref="C122:C125"/>
    <mergeCell ref="A138:A141"/>
    <mergeCell ref="B138:B141"/>
    <mergeCell ref="C138:C141"/>
    <mergeCell ref="A118:A121"/>
    <mergeCell ref="A142:A145"/>
    <mergeCell ref="B142:B145"/>
    <mergeCell ref="C142:C145"/>
    <mergeCell ref="A47:D47"/>
    <mergeCell ref="A37:O37"/>
    <mergeCell ref="A38:D38"/>
    <mergeCell ref="A126:A127"/>
    <mergeCell ref="B126:B127"/>
    <mergeCell ref="C126:C127"/>
    <mergeCell ref="C69:C72"/>
    <mergeCell ref="A162:A165"/>
    <mergeCell ref="B162:B165"/>
    <mergeCell ref="C162:C165"/>
    <mergeCell ref="A114:A117"/>
    <mergeCell ref="A97:A100"/>
    <mergeCell ref="B97:B100"/>
    <mergeCell ref="C97:C100"/>
    <mergeCell ref="A109:A113"/>
    <mergeCell ref="B109:B113"/>
    <mergeCell ref="C109:C113"/>
    <mergeCell ref="A65:A68"/>
    <mergeCell ref="B81:B84"/>
    <mergeCell ref="C61:C64"/>
    <mergeCell ref="C65:C68"/>
    <mergeCell ref="C93:C96"/>
    <mergeCell ref="C81:C84"/>
    <mergeCell ref="C77:C80"/>
    <mergeCell ref="C85:C88"/>
    <mergeCell ref="A89:A92"/>
    <mergeCell ref="C89:C92"/>
    <mergeCell ref="B105:B108"/>
    <mergeCell ref="C105:C108"/>
    <mergeCell ref="A105:A108"/>
    <mergeCell ref="A59:D59"/>
    <mergeCell ref="A56:O56"/>
    <mergeCell ref="A60:D60"/>
    <mergeCell ref="A101:A104"/>
    <mergeCell ref="B101:B104"/>
    <mergeCell ref="C101:C104"/>
    <mergeCell ref="A93:A96"/>
    <mergeCell ref="A61:A64"/>
    <mergeCell ref="B65:B68"/>
    <mergeCell ref="A73:A76"/>
    <mergeCell ref="A81:A84"/>
    <mergeCell ref="B93:B96"/>
    <mergeCell ref="A85:A88"/>
    <mergeCell ref="B85:B88"/>
    <mergeCell ref="B89:B92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58:D58"/>
    <mergeCell ref="A57:D57"/>
    <mergeCell ref="A69:A72"/>
    <mergeCell ref="B69:B72"/>
    <mergeCell ref="B42:B45"/>
    <mergeCell ref="C42:C45"/>
    <mergeCell ref="A46:O46"/>
    <mergeCell ref="A40:D40"/>
    <mergeCell ref="A41:D41"/>
    <mergeCell ref="A18:D18"/>
    <mergeCell ref="A19:D19"/>
    <mergeCell ref="A20:D20"/>
    <mergeCell ref="A21:D21"/>
    <mergeCell ref="A31:D31"/>
    <mergeCell ref="A32:A36"/>
    <mergeCell ref="A39:D39"/>
    <mergeCell ref="A27:O27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A17:O17"/>
    <mergeCell ref="A7:O7"/>
    <mergeCell ref="A11:O11"/>
    <mergeCell ref="A12:D12"/>
    <mergeCell ref="A13:D13"/>
    <mergeCell ref="A14:D14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15:D15"/>
  </mergeCells>
  <phoneticPr fontId="3" type="noConversion"/>
  <pageMargins left="0.25" right="0.25" top="0.75" bottom="0.75" header="0.3" footer="0.3"/>
  <pageSetup paperSize="9" scale="43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91" t="s">
        <v>33</v>
      </c>
      <c r="Q1" s="391"/>
    </row>
    <row r="2" spans="1:22" ht="15" x14ac:dyDescent="0.25">
      <c r="A2" s="392" t="s">
        <v>39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</row>
    <row r="3" spans="1:22" ht="15" x14ac:dyDescent="0.25">
      <c r="A3" s="388" t="str">
        <f>'Таблица 1'!A10</f>
        <v xml:space="preserve"> "Развитие физической культуры и спорта Приморского края" на 2013-2021 годы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90"/>
    </row>
    <row r="4" spans="1:22" x14ac:dyDescent="0.2">
      <c r="A4" s="392" t="s">
        <v>16</v>
      </c>
      <c r="B4" s="393" t="s">
        <v>34</v>
      </c>
      <c r="C4" s="393" t="s">
        <v>10</v>
      </c>
      <c r="D4" s="394" t="s">
        <v>11</v>
      </c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6"/>
    </row>
    <row r="5" spans="1:22" ht="30.75" customHeight="1" x14ac:dyDescent="0.2">
      <c r="A5" s="392"/>
      <c r="B5" s="393"/>
      <c r="C5" s="393"/>
      <c r="D5" s="394">
        <v>2011</v>
      </c>
      <c r="E5" s="397"/>
      <c r="F5" s="394">
        <v>2012</v>
      </c>
      <c r="G5" s="397"/>
      <c r="H5" s="393">
        <v>2013</v>
      </c>
      <c r="I5" s="393"/>
      <c r="J5" s="393">
        <v>2014</v>
      </c>
      <c r="K5" s="393"/>
      <c r="L5" s="393">
        <v>2015</v>
      </c>
      <c r="M5" s="393"/>
      <c r="N5" s="393">
        <v>2016</v>
      </c>
      <c r="O5" s="393"/>
      <c r="P5" s="393">
        <v>2017</v>
      </c>
      <c r="Q5" s="393"/>
    </row>
    <row r="6" spans="1:22" ht="60" x14ac:dyDescent="0.2">
      <c r="A6" s="392"/>
      <c r="B6" s="393"/>
      <c r="C6" s="393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86"/>
      <c r="S6" s="387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399" t="s">
        <v>125</v>
      </c>
      <c r="G1" s="399"/>
      <c r="H1" s="399"/>
      <c r="I1" s="399"/>
      <c r="J1" s="399"/>
      <c r="K1" s="399"/>
      <c r="L1" s="399"/>
    </row>
    <row r="2" spans="1:12" s="4" customFormat="1" ht="103.5" customHeight="1" x14ac:dyDescent="0.25">
      <c r="A2" s="147"/>
      <c r="B2" s="147"/>
      <c r="C2" s="134"/>
      <c r="D2" s="148"/>
      <c r="E2" s="148"/>
      <c r="F2" s="398" t="s">
        <v>179</v>
      </c>
      <c r="G2" s="398"/>
      <c r="H2" s="398"/>
      <c r="I2" s="398"/>
      <c r="J2" s="398"/>
      <c r="K2" s="398"/>
      <c r="L2" s="398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00" t="s">
        <v>128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</row>
    <row r="5" spans="1:12" s="53" customFormat="1" ht="65.25" customHeight="1" x14ac:dyDescent="0.25">
      <c r="A5" s="402" t="s">
        <v>181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</row>
    <row r="6" spans="1:12" s="57" customFormat="1" ht="24.75" customHeight="1" x14ac:dyDescent="0.2">
      <c r="A6" s="403" t="s">
        <v>16</v>
      </c>
      <c r="B6" s="406" t="s">
        <v>4</v>
      </c>
      <c r="C6" s="408" t="s">
        <v>112</v>
      </c>
      <c r="D6" s="407" t="s">
        <v>115</v>
      </c>
      <c r="E6" s="407"/>
      <c r="F6" s="407"/>
      <c r="G6" s="407"/>
      <c r="H6" s="407"/>
      <c r="I6" s="407"/>
      <c r="J6" s="407"/>
      <c r="K6" s="407"/>
      <c r="L6" s="407"/>
    </row>
    <row r="7" spans="1:12" s="58" customFormat="1" ht="23.25" customHeight="1" x14ac:dyDescent="0.2">
      <c r="A7" s="404"/>
      <c r="B7" s="406"/>
      <c r="C7" s="409"/>
      <c r="D7" s="407" t="s">
        <v>13</v>
      </c>
      <c r="E7" s="407" t="s">
        <v>5</v>
      </c>
      <c r="F7" s="407"/>
      <c r="G7" s="407"/>
      <c r="H7" s="407"/>
      <c r="I7" s="407"/>
      <c r="J7" s="407"/>
      <c r="K7" s="407"/>
      <c r="L7" s="407"/>
    </row>
    <row r="8" spans="1:12" s="58" customFormat="1" ht="36.75" customHeight="1" x14ac:dyDescent="0.2">
      <c r="A8" s="405"/>
      <c r="B8" s="406"/>
      <c r="C8" s="410"/>
      <c r="D8" s="407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11" t="s">
        <v>199</v>
      </c>
      <c r="B1" s="411"/>
      <c r="C1" s="411"/>
      <c r="D1" s="411"/>
      <c r="E1" s="411"/>
      <c r="F1" s="411"/>
    </row>
    <row r="2" spans="1:6" s="4" customFormat="1" ht="21" customHeight="1" x14ac:dyDescent="0.25">
      <c r="A2" s="419" t="s">
        <v>126</v>
      </c>
      <c r="B2" s="419"/>
      <c r="C2" s="419"/>
      <c r="D2" s="419"/>
      <c r="E2" s="419"/>
      <c r="F2" s="419"/>
    </row>
    <row r="3" spans="1:6" s="4" customFormat="1" ht="19.5" customHeight="1" x14ac:dyDescent="0.25">
      <c r="A3" s="419" t="s">
        <v>189</v>
      </c>
      <c r="B3" s="419"/>
      <c r="C3" s="419"/>
      <c r="D3" s="419"/>
      <c r="E3" s="419"/>
      <c r="F3" s="419"/>
    </row>
    <row r="4" spans="1:6" ht="11.25" customHeight="1" x14ac:dyDescent="0.2">
      <c r="A4" s="65"/>
    </row>
    <row r="5" spans="1:6" s="62" customFormat="1" ht="15.75" customHeight="1" x14ac:dyDescent="0.2">
      <c r="A5" s="421" t="s">
        <v>16</v>
      </c>
      <c r="B5" s="421" t="s">
        <v>159</v>
      </c>
      <c r="C5" s="421" t="s">
        <v>6</v>
      </c>
      <c r="D5" s="421" t="s">
        <v>87</v>
      </c>
      <c r="E5" s="421"/>
      <c r="F5" s="421" t="s">
        <v>200</v>
      </c>
    </row>
    <row r="6" spans="1:6" s="62" customFormat="1" ht="78.75" customHeight="1" x14ac:dyDescent="0.2">
      <c r="A6" s="421"/>
      <c r="B6" s="421"/>
      <c r="C6" s="421"/>
      <c r="D6" s="80" t="s">
        <v>201</v>
      </c>
      <c r="E6" s="80" t="s">
        <v>202</v>
      </c>
      <c r="F6" s="421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14" t="s">
        <v>68</v>
      </c>
      <c r="B10" s="424" t="s">
        <v>146</v>
      </c>
      <c r="C10" s="417" t="s">
        <v>2</v>
      </c>
      <c r="D10" s="417">
        <v>2013</v>
      </c>
      <c r="E10" s="417">
        <v>2018</v>
      </c>
      <c r="F10" s="417"/>
    </row>
    <row r="11" spans="1:6" s="62" customFormat="1" ht="45.75" customHeight="1" x14ac:dyDescent="0.2">
      <c r="A11" s="422"/>
      <c r="B11" s="423"/>
      <c r="C11" s="420"/>
      <c r="D11" s="418"/>
      <c r="E11" s="418"/>
      <c r="F11" s="420"/>
    </row>
    <row r="12" spans="1:6" s="62" customFormat="1" ht="113.25" customHeight="1" x14ac:dyDescent="0.2">
      <c r="A12" s="423"/>
      <c r="B12" s="122" t="s">
        <v>127</v>
      </c>
      <c r="C12" s="87" t="s">
        <v>98</v>
      </c>
      <c r="D12" s="412" t="s">
        <v>214</v>
      </c>
      <c r="E12" s="413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12" t="s">
        <v>144</v>
      </c>
      <c r="E13" s="413"/>
      <c r="F13" s="95" t="s">
        <v>106</v>
      </c>
    </row>
    <row r="14" spans="1:6" s="59" customFormat="1" ht="67.5" customHeight="1" x14ac:dyDescent="0.25">
      <c r="A14" s="414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15"/>
      <c r="B15" s="122" t="s">
        <v>91</v>
      </c>
      <c r="C15" s="87" t="s">
        <v>98</v>
      </c>
      <c r="D15" s="412" t="s">
        <v>203</v>
      </c>
      <c r="E15" s="413"/>
      <c r="F15" s="95" t="s">
        <v>103</v>
      </c>
    </row>
    <row r="16" spans="1:6" s="59" customFormat="1" ht="50.25" customHeight="1" x14ac:dyDescent="0.25">
      <c r="A16" s="416"/>
      <c r="B16" s="122" t="s">
        <v>92</v>
      </c>
      <c r="C16" s="87" t="s">
        <v>98</v>
      </c>
      <c r="D16" s="412" t="s">
        <v>216</v>
      </c>
      <c r="E16" s="413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12" t="s">
        <v>215</v>
      </c>
      <c r="E17" s="413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14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15"/>
      <c r="B20" s="122" t="s">
        <v>116</v>
      </c>
      <c r="C20" s="88" t="s">
        <v>98</v>
      </c>
      <c r="D20" s="412" t="s">
        <v>177</v>
      </c>
      <c r="E20" s="413"/>
      <c r="F20" s="95" t="s">
        <v>117</v>
      </c>
    </row>
    <row r="21" spans="1:6" s="59" customFormat="1" ht="53.25" customHeight="1" x14ac:dyDescent="0.25">
      <c r="A21" s="416"/>
      <c r="B21" s="122" t="s">
        <v>118</v>
      </c>
      <c r="C21" s="88" t="s">
        <v>98</v>
      </c>
      <c r="D21" s="412" t="s">
        <v>178</v>
      </c>
      <c r="E21" s="413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12" t="s">
        <v>204</v>
      </c>
      <c r="E23" s="413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12" t="s">
        <v>206</v>
      </c>
      <c r="E27" s="413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12" t="s">
        <v>149</v>
      </c>
      <c r="E28" s="413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12" t="s">
        <v>206</v>
      </c>
      <c r="E30" s="413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12" t="s">
        <v>149</v>
      </c>
      <c r="E31" s="413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12" t="s">
        <v>207</v>
      </c>
      <c r="E34" s="413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12" t="s">
        <v>208</v>
      </c>
      <c r="E35" s="413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12" t="s">
        <v>209</v>
      </c>
      <c r="E37" s="413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12" t="s">
        <v>145</v>
      </c>
      <c r="E38" s="413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12" t="s">
        <v>203</v>
      </c>
      <c r="E42" s="413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12" t="s">
        <v>211</v>
      </c>
      <c r="E44" s="413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12" t="s">
        <v>207</v>
      </c>
      <c r="E45" s="413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12" t="s">
        <v>212</v>
      </c>
      <c r="E46" s="413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12" t="s">
        <v>213</v>
      </c>
      <c r="E49" s="413"/>
      <c r="F49" s="88" t="s">
        <v>107</v>
      </c>
    </row>
  </sheetData>
  <mergeCells count="37"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  <mergeCell ref="D49:E49"/>
    <mergeCell ref="D30:E30"/>
    <mergeCell ref="D31:E31"/>
    <mergeCell ref="D42:E42"/>
    <mergeCell ref="D13:E13"/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2023-09-18T04:13:48Z</cp:lastPrinted>
  <dcterms:created xsi:type="dcterms:W3CDTF">2011-08-21T10:16:30Z</dcterms:created>
  <dcterms:modified xsi:type="dcterms:W3CDTF">2023-09-18T04:15:39Z</dcterms:modified>
</cp:coreProperties>
</file>