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/>
  <bookViews>
    <workbookView xWindow="0" yWindow="0" windowWidth="28800" windowHeight="11835"/>
  </bookViews>
  <sheets>
    <sheet name="Лист1" sheetId="1" r:id="rId1"/>
  </sheets>
  <definedNames>
    <definedName name="_xlnm._FilterDatabase" localSheetId="0" hidden="1">Лист1!$A$11:$K$259</definedName>
    <definedName name="_xlnm.Print_Titles" localSheetId="0">Лист1!$11:$12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8" i="1" l="1"/>
  <c r="H220" i="1"/>
  <c r="G21" i="1"/>
  <c r="G242" i="1"/>
  <c r="G235" i="1"/>
  <c r="I217" i="1"/>
  <c r="J217" i="1"/>
  <c r="F217" i="1"/>
  <c r="G101" i="1"/>
  <c r="I101" i="1"/>
  <c r="J101" i="1"/>
  <c r="F101" i="1"/>
  <c r="E195" i="1"/>
  <c r="J194" i="1"/>
  <c r="I194" i="1"/>
  <c r="H194" i="1"/>
  <c r="G194" i="1"/>
  <c r="F194" i="1"/>
  <c r="K193" i="1"/>
  <c r="E193" i="1"/>
  <c r="H192" i="1"/>
  <c r="E192" i="1" s="1"/>
  <c r="E191" i="1"/>
  <c r="H189" i="1"/>
  <c r="E189" i="1" s="1"/>
  <c r="H217" i="1" l="1"/>
  <c r="E194" i="1"/>
  <c r="H190" i="1"/>
  <c r="E190" i="1" s="1"/>
  <c r="H242" i="1" l="1"/>
  <c r="I242" i="1"/>
  <c r="J242" i="1"/>
  <c r="G241" i="1"/>
  <c r="H241" i="1"/>
  <c r="I241" i="1"/>
  <c r="J241" i="1"/>
  <c r="F242" i="1"/>
  <c r="F241" i="1"/>
  <c r="G240" i="1"/>
  <c r="H240" i="1"/>
  <c r="I240" i="1"/>
  <c r="J240" i="1"/>
  <c r="F240" i="1"/>
  <c r="E181" i="1"/>
  <c r="E182" i="1"/>
  <c r="E183" i="1"/>
  <c r="E176" i="1"/>
  <c r="E177" i="1"/>
  <c r="E178" i="1"/>
  <c r="E179" i="1"/>
  <c r="E174" i="1"/>
  <c r="E175" i="1"/>
  <c r="J88" i="1"/>
  <c r="I88" i="1"/>
  <c r="F88" i="1"/>
  <c r="E93" i="1"/>
  <c r="H79" i="1"/>
  <c r="J31" i="1"/>
  <c r="I31" i="1" s="1"/>
  <c r="H31" i="1" s="1"/>
  <c r="G31" i="1" s="1"/>
  <c r="F31" i="1" s="1"/>
  <c r="J32" i="1"/>
  <c r="I32" i="1" s="1"/>
  <c r="H32" i="1" s="1"/>
  <c r="G32" i="1" s="1"/>
  <c r="F32" i="1" s="1"/>
  <c r="J33" i="1"/>
  <c r="I33" i="1" s="1"/>
  <c r="H33" i="1" s="1"/>
  <c r="G33" i="1" s="1"/>
  <c r="F33" i="1" s="1"/>
  <c r="J34" i="1"/>
  <c r="I34" i="1" s="1"/>
  <c r="H34" i="1" s="1"/>
  <c r="G34" i="1" s="1"/>
  <c r="F34" i="1" s="1"/>
  <c r="J35" i="1"/>
  <c r="I35" i="1" s="1"/>
  <c r="H35" i="1" s="1"/>
  <c r="G35" i="1" s="1"/>
  <c r="F35" i="1" s="1"/>
  <c r="J36" i="1"/>
  <c r="I36" i="1" s="1"/>
  <c r="H36" i="1" s="1"/>
  <c r="G36" i="1" s="1"/>
  <c r="F36" i="1" s="1"/>
  <c r="J27" i="1"/>
  <c r="I27" i="1" s="1"/>
  <c r="H27" i="1" s="1"/>
  <c r="G27" i="1" s="1"/>
  <c r="F27" i="1" s="1"/>
  <c r="J26" i="1"/>
  <c r="I26" i="1" s="1"/>
  <c r="H14" i="1"/>
  <c r="H26" i="1" l="1"/>
  <c r="G26" i="1" s="1"/>
  <c r="F26" i="1" s="1"/>
  <c r="I25" i="1"/>
  <c r="E92" i="1" l="1"/>
  <c r="E31" i="1" l="1"/>
  <c r="E30" i="1"/>
  <c r="G197" i="1" l="1"/>
  <c r="K268" i="1"/>
  <c r="G222" i="1"/>
  <c r="G220" i="1" s="1"/>
  <c r="K267" i="1"/>
  <c r="K266" i="1"/>
  <c r="K265" i="1"/>
  <c r="K264" i="1"/>
  <c r="K263" i="1"/>
  <c r="K262" i="1"/>
  <c r="I265" i="1"/>
  <c r="I267" i="1"/>
  <c r="I268" i="1"/>
  <c r="G206" i="1"/>
  <c r="G196" i="1"/>
  <c r="G80" i="1"/>
  <c r="G237" i="1"/>
  <c r="G269" i="1"/>
  <c r="K269" i="1" l="1"/>
  <c r="E253" i="1"/>
  <c r="H110" i="1" l="1"/>
  <c r="E111" i="1"/>
  <c r="E112" i="1"/>
  <c r="E113" i="1"/>
  <c r="H173" i="1"/>
  <c r="H180" i="1"/>
  <c r="E180" i="1" s="1"/>
  <c r="H101" i="1" l="1"/>
  <c r="E110" i="1"/>
  <c r="G16" i="1"/>
  <c r="J252" i="1" l="1"/>
  <c r="J254" i="1" s="1"/>
  <c r="J255" i="1" s="1"/>
  <c r="I252" i="1"/>
  <c r="I254" i="1" s="1"/>
  <c r="I255" i="1" s="1"/>
  <c r="G252" i="1"/>
  <c r="H252" i="1"/>
  <c r="H254" i="1" s="1"/>
  <c r="H255" i="1" s="1"/>
  <c r="F252" i="1"/>
  <c r="F254" i="1" s="1"/>
  <c r="F259" i="1"/>
  <c r="G259" i="1"/>
  <c r="H259" i="1"/>
  <c r="I259" i="1"/>
  <c r="J259" i="1"/>
  <c r="G254" i="1" l="1"/>
  <c r="F255" i="1"/>
  <c r="E252" i="1"/>
  <c r="G213" i="1"/>
  <c r="H213" i="1"/>
  <c r="I213" i="1"/>
  <c r="J213" i="1"/>
  <c r="F213" i="1"/>
  <c r="F231" i="1"/>
  <c r="F225" i="1"/>
  <c r="F220" i="1"/>
  <c r="J231" i="1"/>
  <c r="I231" i="1"/>
  <c r="H231" i="1"/>
  <c r="G231" i="1"/>
  <c r="E232" i="1"/>
  <c r="E231" i="1" s="1"/>
  <c r="G230" i="1"/>
  <c r="G255" i="1" l="1"/>
  <c r="H266" i="1"/>
  <c r="I266" i="1" s="1"/>
  <c r="E254" i="1"/>
  <c r="E255" i="1" s="1"/>
  <c r="E86" i="1"/>
  <c r="E62" i="1" l="1"/>
  <c r="G91" i="1" l="1"/>
  <c r="G90" i="1" s="1"/>
  <c r="G88" i="1" s="1"/>
  <c r="E23" i="1"/>
  <c r="E24" i="1"/>
  <c r="H21" i="1"/>
  <c r="I21" i="1"/>
  <c r="J21" i="1"/>
  <c r="F21" i="1"/>
  <c r="G83" i="1" l="1"/>
  <c r="G217" i="1" l="1"/>
  <c r="G79" i="1"/>
  <c r="G19" i="1"/>
  <c r="G77" i="1" l="1"/>
  <c r="G14" i="1"/>
  <c r="E67" i="1"/>
  <c r="H235" i="1" l="1"/>
  <c r="I235" i="1"/>
  <c r="J235" i="1"/>
  <c r="H237" i="1"/>
  <c r="I237" i="1"/>
  <c r="J237" i="1"/>
  <c r="F237" i="1"/>
  <c r="E239" i="1"/>
  <c r="E223" i="1"/>
  <c r="E211" i="1"/>
  <c r="E84" i="1"/>
  <c r="H77" i="1"/>
  <c r="I77" i="1"/>
  <c r="J77" i="1"/>
  <c r="J258" i="1" s="1"/>
  <c r="I14" i="1"/>
  <c r="J14" i="1"/>
  <c r="E20" i="1"/>
  <c r="E19" i="1"/>
  <c r="I258" i="1" l="1"/>
  <c r="G258" i="1"/>
  <c r="E222" i="1" l="1"/>
  <c r="E214" i="1"/>
  <c r="E206" i="1"/>
  <c r="F198" i="1"/>
  <c r="E135" i="1"/>
  <c r="E109" i="1"/>
  <c r="E38" i="1"/>
  <c r="F16" i="1"/>
  <c r="E37" i="1"/>
  <c r="I220" i="1" l="1"/>
  <c r="J220" i="1"/>
  <c r="E220" i="1" l="1"/>
  <c r="E238" i="1" l="1"/>
  <c r="E150" i="1"/>
  <c r="E171" i="1"/>
  <c r="E166" i="1"/>
  <c r="E212" i="1" l="1"/>
  <c r="E210" i="1" l="1"/>
  <c r="F80" i="1" l="1"/>
  <c r="F79" i="1" s="1"/>
  <c r="F73" i="1" l="1"/>
  <c r="F25" i="1"/>
  <c r="E144" i="1"/>
  <c r="E156" i="1"/>
  <c r="F94" i="1"/>
  <c r="F196" i="1"/>
  <c r="F215" i="1" s="1"/>
  <c r="F207" i="1"/>
  <c r="F77" i="1"/>
  <c r="E208" i="1" l="1"/>
  <c r="G207" i="1"/>
  <c r="H207" i="1"/>
  <c r="I207" i="1"/>
  <c r="J207" i="1"/>
  <c r="E207" i="1" l="1"/>
  <c r="E90" i="1" l="1"/>
  <c r="E133" i="1" l="1"/>
  <c r="E130" i="1"/>
  <c r="E131" i="1"/>
  <c r="E132" i="1"/>
  <c r="E134" i="1"/>
  <c r="G198" i="1"/>
  <c r="H198" i="1"/>
  <c r="I198" i="1"/>
  <c r="J198" i="1"/>
  <c r="E203" i="1"/>
  <c r="E204" i="1"/>
  <c r="E205" i="1"/>
  <c r="E61" i="1"/>
  <c r="E60" i="1"/>
  <c r="E198" i="1" l="1"/>
  <c r="F230" i="1"/>
  <c r="F229" i="1" s="1"/>
  <c r="F233" i="1" s="1"/>
  <c r="E230" i="1" l="1"/>
  <c r="E229" i="1" s="1"/>
  <c r="G229" i="1"/>
  <c r="H229" i="1"/>
  <c r="I229" i="1"/>
  <c r="J229" i="1"/>
  <c r="E120" i="1" l="1"/>
  <c r="E127" i="1" l="1"/>
  <c r="E128" i="1"/>
  <c r="E129" i="1"/>
  <c r="F18" i="1" l="1"/>
  <c r="F14" i="1" s="1"/>
  <c r="E18" i="1" l="1"/>
  <c r="E146" i="1"/>
  <c r="E202" i="1" l="1"/>
  <c r="E98" i="1"/>
  <c r="E105" i="1" l="1"/>
  <c r="E149" i="1" l="1"/>
  <c r="E151" i="1"/>
  <c r="E148" i="1"/>
  <c r="E224" i="1" l="1"/>
  <c r="E108" i="1"/>
  <c r="E106" i="1"/>
  <c r="H264" i="1" l="1"/>
  <c r="I264" i="1" s="1"/>
  <c r="E242" i="1"/>
  <c r="E241" i="1" l="1"/>
  <c r="E103" i="1"/>
  <c r="E99" i="1"/>
  <c r="E217" i="1" l="1"/>
  <c r="E104" i="1"/>
  <c r="E221" i="1" l="1"/>
  <c r="E218" i="1"/>
  <c r="E259" i="1" s="1"/>
  <c r="E200" i="1"/>
  <c r="E201" i="1"/>
  <c r="E199" i="1"/>
  <c r="G94" i="1"/>
  <c r="H94" i="1"/>
  <c r="I94" i="1"/>
  <c r="J94" i="1"/>
  <c r="E114" i="1"/>
  <c r="E89" i="1"/>
  <c r="E91" i="1"/>
  <c r="E87" i="1"/>
  <c r="E85" i="1"/>
  <c r="E82" i="1"/>
  <c r="E81" i="1"/>
  <c r="E88" i="1" l="1"/>
  <c r="F216" i="1"/>
  <c r="E101" i="1"/>
  <c r="E94" i="1"/>
  <c r="E29" i="1"/>
  <c r="E28" i="1"/>
  <c r="E27" i="1"/>
  <c r="G25" i="1"/>
  <c r="H25" i="1"/>
  <c r="J25" i="1"/>
  <c r="F75" i="1"/>
  <c r="F76" i="1" s="1"/>
  <c r="E17" i="1"/>
  <c r="E15" i="1"/>
  <c r="E64" i="1" l="1"/>
  <c r="E63" i="1" l="1"/>
  <c r="E69" i="1"/>
  <c r="E70" i="1"/>
  <c r="E71" i="1"/>
  <c r="E72" i="1"/>
  <c r="E45" i="1" l="1"/>
  <c r="E46" i="1"/>
  <c r="E47" i="1"/>
  <c r="E48" i="1"/>
  <c r="E56" i="1" l="1"/>
  <c r="E57" i="1"/>
  <c r="E58" i="1"/>
  <c r="E59" i="1"/>
  <c r="E65" i="1"/>
  <c r="E66" i="1"/>
  <c r="E68" i="1"/>
  <c r="E44" i="1"/>
  <c r="E50" i="1"/>
  <c r="E52" i="1"/>
  <c r="E53" i="1"/>
  <c r="E54" i="1"/>
  <c r="E41" i="1" l="1"/>
  <c r="E35" i="1"/>
  <c r="E36" i="1"/>
  <c r="E39" i="1"/>
  <c r="E40" i="1"/>
  <c r="E42" i="1"/>
  <c r="E43" i="1"/>
  <c r="E55" i="1"/>
  <c r="E33" i="1"/>
  <c r="E32" i="1"/>
  <c r="E34" i="1"/>
  <c r="E26" i="1"/>
  <c r="E172" i="1"/>
  <c r="E155" i="1" l="1"/>
  <c r="E158" i="1"/>
  <c r="E154" i="1"/>
  <c r="E153" i="1"/>
  <c r="E159" i="1"/>
  <c r="E160" i="1"/>
  <c r="E161" i="1"/>
  <c r="E162" i="1"/>
  <c r="E163" i="1"/>
  <c r="E164" i="1"/>
  <c r="E165" i="1"/>
  <c r="E167" i="1"/>
  <c r="E168" i="1"/>
  <c r="E169" i="1"/>
  <c r="E170" i="1"/>
  <c r="E173" i="1"/>
  <c r="E157" i="1"/>
  <c r="E152" i="1"/>
  <c r="E147" i="1"/>
  <c r="E145" i="1"/>
  <c r="E137" i="1"/>
  <c r="E138" i="1"/>
  <c r="E139" i="1"/>
  <c r="E140" i="1"/>
  <c r="E141" i="1"/>
  <c r="E142" i="1"/>
  <c r="E143" i="1"/>
  <c r="E136" i="1"/>
  <c r="E119" i="1"/>
  <c r="E122" i="1"/>
  <c r="E123" i="1"/>
  <c r="E124" i="1"/>
  <c r="E125" i="1"/>
  <c r="E126" i="1"/>
  <c r="E118" i="1"/>
  <c r="E115" i="1"/>
  <c r="E116" i="1"/>
  <c r="E117" i="1"/>
  <c r="E102" i="1" l="1"/>
  <c r="G73" i="1" l="1"/>
  <c r="H73" i="1"/>
  <c r="I73" i="1"/>
  <c r="J73" i="1"/>
  <c r="E74" i="1"/>
  <c r="E25" i="1"/>
  <c r="E22" i="1"/>
  <c r="G75" i="1" l="1"/>
  <c r="J75" i="1"/>
  <c r="H75" i="1"/>
  <c r="I75" i="1"/>
  <c r="E73" i="1"/>
  <c r="E21" i="1"/>
  <c r="H261" i="1" l="1"/>
  <c r="I261" i="1" s="1"/>
  <c r="G76" i="1"/>
  <c r="E75" i="1"/>
  <c r="F235" i="1"/>
  <c r="F258" i="1" s="1"/>
  <c r="G225" i="1"/>
  <c r="G233" i="1" s="1"/>
  <c r="H225" i="1"/>
  <c r="H233" i="1" s="1"/>
  <c r="I225" i="1"/>
  <c r="J225" i="1"/>
  <c r="E228" i="1"/>
  <c r="E227" i="1"/>
  <c r="E226" i="1"/>
  <c r="E225" i="1" s="1"/>
  <c r="H196" i="1"/>
  <c r="I196" i="1"/>
  <c r="J196" i="1"/>
  <c r="E197" i="1"/>
  <c r="J233" i="1" l="1"/>
  <c r="I233" i="1"/>
  <c r="F234" i="1"/>
  <c r="E235" i="1"/>
  <c r="E237" i="1"/>
  <c r="E196" i="1"/>
  <c r="I79" i="1"/>
  <c r="J79" i="1"/>
  <c r="E83" i="1"/>
  <c r="E80" i="1"/>
  <c r="E16" i="1"/>
  <c r="H263" i="1" l="1"/>
  <c r="H234" i="1"/>
  <c r="I234" i="1"/>
  <c r="J234" i="1"/>
  <c r="G234" i="1"/>
  <c r="E79" i="1"/>
  <c r="H76" i="1"/>
  <c r="J76" i="1"/>
  <c r="I76" i="1"/>
  <c r="E14" i="1"/>
  <c r="E77" i="1"/>
  <c r="E246" i="1"/>
  <c r="E247" i="1"/>
  <c r="E248" i="1"/>
  <c r="E245" i="1"/>
  <c r="F244" i="1"/>
  <c r="F249" i="1" s="1"/>
  <c r="G244" i="1"/>
  <c r="G249" i="1" s="1"/>
  <c r="H244" i="1"/>
  <c r="H249" i="1" s="1"/>
  <c r="I244" i="1"/>
  <c r="I249" i="1" s="1"/>
  <c r="J244" i="1"/>
  <c r="J249" i="1" s="1"/>
  <c r="H250" i="1" l="1"/>
  <c r="H258" i="1" s="1"/>
  <c r="I263" i="1"/>
  <c r="E234" i="1"/>
  <c r="E233" i="1" s="1"/>
  <c r="F250" i="1"/>
  <c r="G250" i="1"/>
  <c r="E76" i="1"/>
  <c r="J250" i="1"/>
  <c r="I250" i="1"/>
  <c r="E244" i="1"/>
  <c r="E258" i="1" l="1"/>
  <c r="E249" i="1"/>
  <c r="E250" i="1" s="1"/>
  <c r="E100" i="1"/>
  <c r="E95" i="1"/>
  <c r="E213" i="1" l="1"/>
  <c r="I209" i="1"/>
  <c r="I215" i="1" s="1"/>
  <c r="I256" i="1" s="1"/>
  <c r="J209" i="1"/>
  <c r="J215" i="1" s="1"/>
  <c r="J256" i="1" s="1"/>
  <c r="G209" i="1"/>
  <c r="G215" i="1" s="1"/>
  <c r="H209" i="1"/>
  <c r="H215" i="1" l="1"/>
  <c r="H256" i="1" s="1"/>
  <c r="G256" i="1"/>
  <c r="G257" i="1" s="1"/>
  <c r="I257" i="1"/>
  <c r="J257" i="1"/>
  <c r="J216" i="1"/>
  <c r="I216" i="1"/>
  <c r="E209" i="1"/>
  <c r="H216" i="1" l="1"/>
  <c r="E215" i="1"/>
  <c r="H262" i="1"/>
  <c r="I262" i="1" s="1"/>
  <c r="H260" i="1"/>
  <c r="G216" i="1"/>
  <c r="E216" i="1" l="1"/>
  <c r="H269" i="1"/>
  <c r="H270" i="1" s="1"/>
  <c r="H257" i="1"/>
  <c r="F260" i="1"/>
  <c r="J260" i="1"/>
  <c r="I269" i="1" l="1"/>
  <c r="E240" i="1" l="1"/>
  <c r="F256" i="1"/>
  <c r="E256" i="1" s="1"/>
  <c r="F257" i="1" l="1"/>
  <c r="E257" i="1" s="1"/>
</calcChain>
</file>

<file path=xl/sharedStrings.xml><?xml version="1.0" encoding="utf-8"?>
<sst xmlns="http://schemas.openxmlformats.org/spreadsheetml/2006/main" count="610" uniqueCount="471">
  <si>
    <t>№ п/п</t>
  </si>
  <si>
    <t xml:space="preserve">Мероприятия </t>
  </si>
  <si>
    <t>Срок исполнения мероприятия</t>
  </si>
  <si>
    <t>Источник ресурсного обеспечения</t>
  </si>
  <si>
    <t>КБ</t>
  </si>
  <si>
    <t>ФБ</t>
  </si>
  <si>
    <t>ИТОГО</t>
  </si>
  <si>
    <t>ВСЕГО по Программе</t>
  </si>
  <si>
    <t>1.1</t>
  </si>
  <si>
    <t>1.2</t>
  </si>
  <si>
    <t>2021-2025 годы</t>
  </si>
  <si>
    <t>Бюджет ТМО</t>
  </si>
  <si>
    <t>1.3</t>
  </si>
  <si>
    <t>2.1</t>
  </si>
  <si>
    <t>Администрация Тернейского муниципального округа</t>
  </si>
  <si>
    <t>3.1</t>
  </si>
  <si>
    <t>3.2</t>
  </si>
  <si>
    <t>4.1</t>
  </si>
  <si>
    <t>Обеспечение деятельности подведомственных детских дошкольных учреждений за счёт местного бюджета</t>
  </si>
  <si>
    <t>Всего,  рублей</t>
  </si>
  <si>
    <t>Обеспечение деятельности подведомственных детских дошкольных учреждений за счёт доходов от оказания платных услуг</t>
  </si>
  <si>
    <t>Обеспечение деятельности подведомственных детских дошкольных учреждений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</si>
  <si>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Общее образование</t>
  </si>
  <si>
    <t xml:space="preserve">  Дошкольное образование</t>
  </si>
  <si>
    <t>Обеспечение деятельности подведомственных общеобразовательных учреждений за счёт местного бюджета</t>
  </si>
  <si>
    <t>Организация и проведение единого государственного экзамена подведомственных учреждений</t>
  </si>
  <si>
    <t>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</si>
  <si>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</si>
  <si>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>Субвенция бюджетам муниципальных образований Приморского края на осуществление отдельных государственных полномочий по обеспечение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счёт средств федерального бюджета</t>
  </si>
  <si>
    <t>Строительство средней общеобразовательной школы на 80 мест пгт. Светлая, софинансирование местный бюджет</t>
  </si>
  <si>
    <t>Строительство средней общеобразовательной школы на 80 мест пгт. Светлая (Субсидия бюджетам муниципальных образований Приморского края на строительство, реконструкцию и приобретение зданий муниципальных общеобразовательных организаций Приморского края</t>
  </si>
  <si>
    <t>3</t>
  </si>
  <si>
    <t>4</t>
  </si>
  <si>
    <t>2021-2023 годы</t>
  </si>
  <si>
    <t xml:space="preserve">Ответственный за выполнение мероприятия </t>
  </si>
  <si>
    <t>за счёт средств краевого бюджета</t>
  </si>
  <si>
    <t>за счёт средств местного  бюджета</t>
  </si>
  <si>
    <t>ВСЕГО по Общему образованию</t>
  </si>
  <si>
    <t>МКОУ СОШ п. Пластун</t>
  </si>
  <si>
    <t>2021-2025</t>
  </si>
  <si>
    <t xml:space="preserve">Дополнительное образование детей </t>
  </si>
  <si>
    <t>Дошкольные образовательные учреждения ТМО</t>
  </si>
  <si>
    <t>Общеобразовательные учреждения ТМО</t>
  </si>
  <si>
    <t>МКОУ СОШ п. Терней</t>
  </si>
  <si>
    <t>МКОУ СОШ п. Светлая</t>
  </si>
  <si>
    <t>МКОУ СОШ с. Малая Кема</t>
  </si>
  <si>
    <t>МКОУ СОШ с. Амгу</t>
  </si>
  <si>
    <t>МКОУ СОШ с. Максимовка</t>
  </si>
  <si>
    <t>МКОУ СОШ с. Усть-Соболевка</t>
  </si>
  <si>
    <t>МКОУ СОШ с. Перетычиха</t>
  </si>
  <si>
    <t>МКОУ ООШ с. Самарга</t>
  </si>
  <si>
    <t>МКОУ СОШ с. Агзу</t>
  </si>
  <si>
    <t>Обеспечение деятельности подведомственных учреждений дополнительного образования за счёт местного бюджета</t>
  </si>
  <si>
    <t>Обеспечение деятельности подведомственных учреждений дополнительного образования за счёт платных услуг</t>
  </si>
  <si>
    <t>Приобретение оборудования за счёт субсидии на создание новых мест в образовательныхорганизациях различных типов для реализации дополнительных общеразвивающих программ всех направленностей включая софинансирование с местного бюджета</t>
  </si>
  <si>
    <t>МКОУ ДО ЦДТ</t>
  </si>
  <si>
    <t>Учреждения дополнительного образования Тернейского МО</t>
  </si>
  <si>
    <t>Другие вопросы в области образования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</si>
  <si>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средств местного бюджета</t>
  </si>
  <si>
    <t>ВСЕГО по Дошкольному образованияю</t>
  </si>
  <si>
    <t xml:space="preserve">ВСЕГО по Дполнительному образованию  детей </t>
  </si>
  <si>
    <t>Всего по  Другим вопросам в области образования</t>
  </si>
  <si>
    <t>2</t>
  </si>
  <si>
    <t>Приобретение рециркуляторов, бактерицидных ламп, бесконтактных термометров и иного оборудования и инвентаря</t>
  </si>
  <si>
    <t>13.1</t>
  </si>
  <si>
    <t>МКДОУ Детский сад №1 п. Терней"</t>
  </si>
  <si>
    <t>МКДОУ "Детский сад №2 п. Терней"</t>
  </si>
  <si>
    <t>Капитальный ремонт музыкального зала корпуса №1</t>
  </si>
  <si>
    <t>МКДОУ "Детский сад №9 п. Пластун"</t>
  </si>
  <si>
    <t>МКДОУ "Детский сад с. Амгу"</t>
  </si>
  <si>
    <t>МКДОУ "Детский сад №6 с.Самарга"</t>
  </si>
  <si>
    <t>МКДОУ "Детский сад №12 п. Светлая"</t>
  </si>
  <si>
    <t>МКДОУ "Детский сад №13 с. Перетычиха"</t>
  </si>
  <si>
    <t>Объем финансового обеспечения (рублей), срок исполнения по годам</t>
  </si>
  <si>
    <t>Приобретение мебели МКДОУ "Детский сад №12 п.Светлая" (кроме мебели ,используемой в учебном процессе)</t>
  </si>
  <si>
    <t>1.4</t>
  </si>
  <si>
    <t>Приобретение огнетушителей для дошкольных организаций</t>
  </si>
  <si>
    <t>Экспертиза сметы капитального ремонта МКДОУ "Детский сад №1 п. Терней" (окна)</t>
  </si>
  <si>
    <t>Экспертиза сметы капитального ремонта МКДОУ "Детский сад №9 п. Пластун" (окна)</t>
  </si>
  <si>
    <t>МКДОУ Детский сад №9 п. Пластун"</t>
  </si>
  <si>
    <t>Устройство тротуара на территории МКДОУ "Детский сад с. Амгу"</t>
  </si>
  <si>
    <t>Ремонт здания МКДОУ "Детский сад №12 п. Светлая"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</si>
  <si>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</si>
  <si>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</si>
  <si>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</si>
  <si>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</si>
  <si>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</si>
  <si>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</si>
  <si>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</si>
  <si>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</si>
  <si>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</si>
  <si>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</si>
  <si>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</si>
  <si>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</si>
  <si>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</si>
  <si>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</si>
  <si>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</si>
  <si>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</si>
  <si>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</si>
  <si>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</si>
  <si>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</si>
  <si>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</si>
  <si>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</si>
  <si>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</si>
  <si>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</si>
  <si>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</si>
  <si>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</si>
  <si>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</si>
  <si>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</si>
  <si>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</si>
  <si>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</si>
  <si>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</si>
  <si>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</si>
  <si>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</si>
  <si>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</si>
  <si>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</si>
  <si>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</si>
  <si>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5.1</t>
  </si>
  <si>
    <t>5.2</t>
  </si>
  <si>
    <t>5.3</t>
  </si>
  <si>
    <t>5.4</t>
  </si>
  <si>
    <t>5.5</t>
  </si>
  <si>
    <t>5.6</t>
  </si>
  <si>
    <t>6</t>
  </si>
  <si>
    <t>Капитальный ремонт приточно-вытяжной вентиляции МКОУ СОШ п. Терней</t>
  </si>
  <si>
    <t>2022-2023</t>
  </si>
  <si>
    <t>Капитальный ремонт здания МКОУ СОШ п. Терней (софинансирование за счёт средств местного бюджета)</t>
  </si>
  <si>
    <t>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</si>
  <si>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включая софинансирование с местного бюджета</t>
  </si>
  <si>
    <t>Ремонт электроосвещения в здании МКОУ СОШ с.Усть-Соболевка</t>
  </si>
  <si>
    <t>Замена дымовой трубы котельной МКОУ СОШ с. Максимовка</t>
  </si>
  <si>
    <t>Приобретение огнетушителей для общеобразовательных организаций</t>
  </si>
  <si>
    <t>6.1.</t>
  </si>
  <si>
    <t>6.2</t>
  </si>
  <si>
    <t>7</t>
  </si>
  <si>
    <t>7.1.</t>
  </si>
  <si>
    <t>7.2</t>
  </si>
  <si>
    <t>8</t>
  </si>
  <si>
    <t>8.1</t>
  </si>
  <si>
    <t>8.2</t>
  </si>
  <si>
    <t>8.3</t>
  </si>
  <si>
    <t>8.4</t>
  </si>
  <si>
    <t>8.6</t>
  </si>
  <si>
    <t>8.7</t>
  </si>
  <si>
    <t>8.8</t>
  </si>
  <si>
    <t>8.13</t>
  </si>
  <si>
    <t>8.14</t>
  </si>
  <si>
    <t>8.15</t>
  </si>
  <si>
    <t>8.16</t>
  </si>
  <si>
    <t>8.17</t>
  </si>
  <si>
    <t>8.18</t>
  </si>
  <si>
    <t>8.19</t>
  </si>
  <si>
    <t>8.20</t>
  </si>
  <si>
    <t>8.21</t>
  </si>
  <si>
    <t>8.22</t>
  </si>
  <si>
    <t>8.23</t>
  </si>
  <si>
    <t>8.24</t>
  </si>
  <si>
    <t>8.25</t>
  </si>
  <si>
    <t>8.26</t>
  </si>
  <si>
    <t>8.27</t>
  </si>
  <si>
    <t>8.28</t>
  </si>
  <si>
    <t>8.29</t>
  </si>
  <si>
    <t>8.30</t>
  </si>
  <si>
    <t>8.31</t>
  </si>
  <si>
    <t>8.32</t>
  </si>
  <si>
    <t>8.33</t>
  </si>
  <si>
    <t>8.34</t>
  </si>
  <si>
    <t>8.35</t>
  </si>
  <si>
    <t>8.36</t>
  </si>
  <si>
    <t>8.37</t>
  </si>
  <si>
    <t>8.38</t>
  </si>
  <si>
    <t>8.39</t>
  </si>
  <si>
    <t>8.40</t>
  </si>
  <si>
    <t>8.41</t>
  </si>
  <si>
    <t>8.42</t>
  </si>
  <si>
    <t>8.43</t>
  </si>
  <si>
    <t>8.44</t>
  </si>
  <si>
    <t>8.45</t>
  </si>
  <si>
    <t>8.46</t>
  </si>
  <si>
    <t>8.47</t>
  </si>
  <si>
    <t>8.48</t>
  </si>
  <si>
    <t>8.49</t>
  </si>
  <si>
    <t>8.50</t>
  </si>
  <si>
    <t>8.51</t>
  </si>
  <si>
    <t>8.52</t>
  </si>
  <si>
    <t>8.53</t>
  </si>
  <si>
    <t>8.54</t>
  </si>
  <si>
    <t>9</t>
  </si>
  <si>
    <t>9.1</t>
  </si>
  <si>
    <t>10</t>
  </si>
  <si>
    <t>10.1</t>
  </si>
  <si>
    <t>11</t>
  </si>
  <si>
    <t>11.1</t>
  </si>
  <si>
    <t>11.2</t>
  </si>
  <si>
    <t>12</t>
  </si>
  <si>
    <t>12.1</t>
  </si>
  <si>
    <t>14.1</t>
  </si>
  <si>
    <t>Ресурсное обеспечение реализации муниципальной программы «Развитие образования Тернейского муниципального округа» на 2021-2025 годы за счет средств бюджета Тернейского муниципального округа, краевого и федерального бюджетов</t>
  </si>
  <si>
    <t>Государственная экспертиза проектной документации объекта:"Капитальный ремонт здания МКОУ "Средняя общеобразовательная школа п. Терней"</t>
  </si>
  <si>
    <t>Капитальный ремонт спортивного зала здания МКОУ СОШ п. Пластун за счёт 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вкючая софинансирование из местного бюджета</t>
  </si>
  <si>
    <t>Разработка проектно-сметной документации на капитальный ремонт здания МКОУ СОШ п. Терней</t>
  </si>
  <si>
    <t xml:space="preserve"> МКУ "ЦОДОУ" ТМО</t>
  </si>
  <si>
    <t>Ремонт внутренней и наружной канализации МКОУ СОШ п. Пластун</t>
  </si>
  <si>
    <t>8.3.1</t>
  </si>
  <si>
    <t>8.3.2</t>
  </si>
  <si>
    <t>Ремонт крыльца МКОУ СОШ п. Терней</t>
  </si>
  <si>
    <t>Ремонт охранно-пожарной сигнализации МКОУ СОШ п. Терней</t>
  </si>
  <si>
    <t>11.3</t>
  </si>
  <si>
    <t>Проведение турнира по мини-футболу на кубок ОАО "Тернейлес" и организация тренировочных мероприятий секции бокса  (МКОУ ДО ДЮСШ п. Пластун) за счёт добровольных пожертвований</t>
  </si>
  <si>
    <t>МКОУ ДО ДЮСШ</t>
  </si>
  <si>
    <t>МБ</t>
  </si>
  <si>
    <t>Капитальный ремонт системы канализации одноэтажной пристройки в МКДОУ "Детский сад №1 п. Терней"</t>
  </si>
  <si>
    <t>Капитальный ремонт ограждения территории  МКДОУ "Детский сад №1 п. Терней"</t>
  </si>
  <si>
    <t>Благоустройство прилегающей территориив МКДОУ "Детский сад №1 п. Терней"</t>
  </si>
  <si>
    <t>Капитальный ремонт 2-х групп в МКДОУ "Детский сад №1 п. Терней"</t>
  </si>
  <si>
    <t>Капитальный ремонт пищеблока и столовой  в МКДОУ "Детский сад №2 п. Терней"</t>
  </si>
  <si>
    <t>Устройство водоснабженияв в МКДОУ "Детский сад №2 п. Терней"</t>
  </si>
  <si>
    <t>Ремонт спальной комнаты в МКДОУ "Детский сад №2 п. Терней"</t>
  </si>
  <si>
    <t>Ремонт холла и тамбура в МКДОУ "Детский сад №2 п. Терней"</t>
  </si>
  <si>
    <t>Изготовление проекта капитального ремонта, государственная экспертиза  МКДОУ "Детский сад №9 п. Пластун"</t>
  </si>
  <si>
    <t>Замена входных дверей МКДОУ в "Детский сад №9 п. Пластун"</t>
  </si>
  <si>
    <t>Капитальный ремонт крылец в МКДОУ "Детский сад №9 п. Пластун"</t>
  </si>
  <si>
    <t>Ремонт внутреннего трубопровода канализации в группе №1, подвале и пищеблоке  МКДОУ "Детский сад №9 п. Пластун"</t>
  </si>
  <si>
    <t>Частичный ремонт кровли МКДОУ "Детский сад №9 п. Пластун"</t>
  </si>
  <si>
    <t>Капитальный ремонт системы отопления корпуса  №1 МКДОУ "Детский сад №9 п. Пластун"</t>
  </si>
  <si>
    <t>Капитальный ремонт пищеблока копруса №1 МКДОУ "Детский сад №9 п. Пластун"</t>
  </si>
  <si>
    <t>Капитальный ремонт стены зимнего сада МКДОУ "Детский сад №9 п. Пластун"</t>
  </si>
  <si>
    <t>Капитальный ремонт коридоров и лестничных пролётов корпуса №1 МКДОУ "Детский сад №9 п. Пластун"</t>
  </si>
  <si>
    <t>Капитальный ремонт групповых ячеек МКДОУ "Детский сад №9 п. Пластун"</t>
  </si>
  <si>
    <t>Устройство холодного склада в МКДОУ "Детский сад №9 п. Пластун"</t>
  </si>
  <si>
    <t>Устройство колясочной в МКДОУ "Детский сад №9 п. Пластун"</t>
  </si>
  <si>
    <t>Приобретение входных дверей в МКДОУ "Детский сад с. Амгу"</t>
  </si>
  <si>
    <t>Обустройство хозяйственной бетонной площадки с навесом в МКДОУ "Детский сад с. Амгу"</t>
  </si>
  <si>
    <t>Приобретение оконных блоков МКДОУ "Детский сад №13 с. Перетычиха"</t>
  </si>
  <si>
    <t>Ремонт фасада здания МКДОУ "Детский сад №13 с. Перетычиха"</t>
  </si>
  <si>
    <t>МКУ "ЦОДОУ" ТМО, общеобразовательные учреждения ТМО</t>
  </si>
  <si>
    <t xml:space="preserve">Капитальный ремонт системы вентиляции корпуса №1 в МКОУ СОШ п. Пластун </t>
  </si>
  <si>
    <t xml:space="preserve">Ремонт полов с покрытием линолеума корпуса №1 в МКОУ СОШ п. Пластун </t>
  </si>
  <si>
    <t xml:space="preserve">Ремонт системы отопления и канализации пищеблока корпуса №1 в МКОУ СОШ п. Пластун </t>
  </si>
  <si>
    <t xml:space="preserve">Устройство водостоков корпуса №1 в МКОУ СОШ п. Пластун </t>
  </si>
  <si>
    <t xml:space="preserve">Капитальный ремонт фасада корпуса №1 в МКОУ СОШ п. Пластун </t>
  </si>
  <si>
    <t xml:space="preserve">Благоустройство прилегающей территории корпуса №1 в МКОУ СОШ п. Пластун </t>
  </si>
  <si>
    <t>8.14.1</t>
  </si>
  <si>
    <t>Экспертиза смет капитального ремонта МКОУ СОШ п. Пластун (благоустройство территории)</t>
  </si>
  <si>
    <t xml:space="preserve">Благоустройство прилегающей  МКОУ СОШ п.Терней </t>
  </si>
  <si>
    <t>Ремонт крылец МКОУ СОШ п. Терней</t>
  </si>
  <si>
    <t>Ремонт отмостки здания МКОУ СОШ п. Терней</t>
  </si>
  <si>
    <t>Изготовление проекта капитального ремонта, государственная экспертиза МКОУ СОШ п. Светлая</t>
  </si>
  <si>
    <t>Замена люминисцентных светильников на светодиодные в МКОУ СОШ п. Светлая</t>
  </si>
  <si>
    <t>Ремонт полов актового зала и коридоров МКОУ СОШ п. Светлая</t>
  </si>
  <si>
    <t>Установка системы вентиляции в пищеблоке МКОУ СОШ п. Светлая</t>
  </si>
  <si>
    <t>Устройство тамбуров с заменой входных дверей в МКОУ СОШ п. Светлая</t>
  </si>
  <si>
    <t>Устройство водостоков в МКОУ СОШ п. Светлая</t>
  </si>
  <si>
    <t>Ремонт ограждения территории МКОУ СОШ п. Светлая</t>
  </si>
  <si>
    <t xml:space="preserve">Благоустройство прилегающей территории МКОУ СОШ п. Светлая </t>
  </si>
  <si>
    <t>Капитальный ремонт теплотрассы МКОУ СОШ с. Малая Кема</t>
  </si>
  <si>
    <t>Капитальный ремонт системы отопления МКОУ СОШ с. Малая Кема</t>
  </si>
  <si>
    <t>Ремонт ограждения территории МКОУ СОШ с. Малая Кема</t>
  </si>
  <si>
    <t>Капитальный ремонт системы отопления МКОУ СОШ с. Амгу</t>
  </si>
  <si>
    <t>Ремонт учебных кабинетов с заменой дверей МКОУ СОШ с. Амгу</t>
  </si>
  <si>
    <t>Ремонт ограждения территории МКОУ СОШ с. Амгу</t>
  </si>
  <si>
    <t>Замена деревянных оконных блоков на блоки и ПВХ профилей в МКОУ СОШ с. Максимовка</t>
  </si>
  <si>
    <t>Замена дверных блоков в МКОУ СОШ с. Максимовка</t>
  </si>
  <si>
    <t>Устройство внутреннего туалета в МКОУ СОШ с. Максимовка</t>
  </si>
  <si>
    <t>Ремонт полов в МКОУ СОШ с. Максимовка</t>
  </si>
  <si>
    <t>Ремонт стены пищеблока МКОУ СОШ с. Максимовка</t>
  </si>
  <si>
    <t>Утепление торцовой стены здания МКОУ СОШ с. Максимовка</t>
  </si>
  <si>
    <t>Ремонт фундамента МКОУ СОШ с. Максимовка</t>
  </si>
  <si>
    <t>Ремонт ограждения территории МКОУ СОШ с. Максимовка</t>
  </si>
  <si>
    <t>Замена деревянных оконных блоков на блоки и ПВХ профилей в МКОУ СОШ с. Усть-Соболевка</t>
  </si>
  <si>
    <t>Реконструкция здания МКОУ СОШ с. Усть-Соболевка</t>
  </si>
  <si>
    <t>Ремонт полов в учебных кабинетах МКОУ СОШ с. Усть-Соболевка</t>
  </si>
  <si>
    <t>Установка склада для хранения твёрдого топлива МКОУ СОШ с. Усть-Соболевка</t>
  </si>
  <si>
    <t>Ремонт ограждения МКОУ СОШ с. Усть-Соболевка</t>
  </si>
  <si>
    <t>Изготовление проекта капитального ремонта, государственная экспертиза МКОУ СОШ с. Перетычиха</t>
  </si>
  <si>
    <t>Капитальный ремонт здания МКОУ СОШ с. Перетычиха</t>
  </si>
  <si>
    <t>Реконструкция здания МКОУ ООШ с. Самарга</t>
  </si>
  <si>
    <t>Капитальный ремонт полов  МКОУ СОШ с. Агзу</t>
  </si>
  <si>
    <t>Обшивка здания МКОУ СОШ с. Агзу</t>
  </si>
  <si>
    <t>КБ, МБ</t>
  </si>
  <si>
    <t>КБ,ФБ</t>
  </si>
  <si>
    <t>ВСЕГО</t>
  </si>
  <si>
    <t>ФБ,КБ</t>
  </si>
  <si>
    <t>8.28.1.</t>
  </si>
  <si>
    <t>Демонтаж теплотрассы МКОУ СОШ с. Малая Кема</t>
  </si>
  <si>
    <t>Ремонт водопровода МКОУ СОШ п. Терней от водонапорной башни до насосной станции</t>
  </si>
  <si>
    <t>1.3.1</t>
  </si>
  <si>
    <t xml:space="preserve">Приобретение оборудования, инвентаря для  МКДОУ "Детский сад №12 п.Светлая" </t>
  </si>
  <si>
    <t>Ремонт канализации холла корпуса №1</t>
  </si>
  <si>
    <t>8.19.1</t>
  </si>
  <si>
    <t>Разработка проектно-сметной документации на капитальный ремонт здания МКОУ СОШ п. Пластун</t>
  </si>
  <si>
    <t>8.19.2</t>
  </si>
  <si>
    <t>Государственная экспертиза проектной документации объекта:"Капитальный ремонт здания МКОУ "Средняя общеобразовательная школа п. Пластун"</t>
  </si>
  <si>
    <t>8.19.3</t>
  </si>
  <si>
    <t>Ремонт части территории МКОУ СОШ п. Пластун</t>
  </si>
  <si>
    <t>8.14.2</t>
  </si>
  <si>
    <t>Ремонт туалетных кабинок в МКОУ СОШ п. Пластун</t>
  </si>
  <si>
    <t>13</t>
  </si>
  <si>
    <t>16</t>
  </si>
  <si>
    <t>16.1</t>
  </si>
  <si>
    <t>16.3</t>
  </si>
  <si>
    <t>16.4</t>
  </si>
  <si>
    <t xml:space="preserve">Капитальный ремонт здания МКОУ СОШ с. Малая Кема </t>
  </si>
  <si>
    <t>3.28.1</t>
  </si>
  <si>
    <t>3.28.2</t>
  </si>
  <si>
    <t>Устройство покрытия на детской спортивной площадке  МКДОУ "Детский сад №9 п. Пластун"</t>
  </si>
  <si>
    <t>Установка водосточной системы на кровле корпуса №1 МКДОУ "Детский сад №9 п. Пластун"</t>
  </si>
  <si>
    <t>Установка противопожарного резервуара в МКДОУ "Детский сад №2 п. Терней"</t>
  </si>
  <si>
    <t>Установка противопожарного резервуара в МКОУ СОШ с. Малая Кема</t>
  </si>
  <si>
    <t>Установка противопожарного резервуара в МКОУ СОШ с. Амгу</t>
  </si>
  <si>
    <t>8.19.4</t>
  </si>
  <si>
    <t>8.19.5</t>
  </si>
  <si>
    <t>8.19.6</t>
  </si>
  <si>
    <t>8.19.7</t>
  </si>
  <si>
    <t>Ремонт полов корпуса №2 МКОУ СОШ п.Пластун</t>
  </si>
  <si>
    <t>Ремонт полов в холле корпуса №2 МКОУ СОШ п.Пластун</t>
  </si>
  <si>
    <t>8.19.8</t>
  </si>
  <si>
    <t>Ремонт кабинета химии МКОУ СОШ п. Пластун</t>
  </si>
  <si>
    <t>Ремонт кабинета биологии МКОУ СОШ п. Пластун</t>
  </si>
  <si>
    <t>Ремонт кабинета физики МКОУ СОШ п. Пластун</t>
  </si>
  <si>
    <t>6.1.1</t>
  </si>
  <si>
    <t>Строительство средней общеобразовательной школы на 80 мест пгт. Светлая (Субсидия бюджетам муниципальных образований Приморского края на создание новых мест в общеобразовательных организациях, расположенных в сельской местности и поселках городского типа</t>
  </si>
  <si>
    <t>8.3.3.</t>
  </si>
  <si>
    <t>Ремонт водоснабжения и водоотведения</t>
  </si>
  <si>
    <t>8.3.4</t>
  </si>
  <si>
    <t>8.35.1</t>
  </si>
  <si>
    <t>Приобретение и установка оконных блоков в МКОУ СОШ с. Максимовка</t>
  </si>
  <si>
    <t>8.27.1</t>
  </si>
  <si>
    <t>Ремонт служебной квартиры МКОУ СОШ  п. Светлая</t>
  </si>
  <si>
    <t>Образовательные учреждения</t>
  </si>
  <si>
    <t>8.44.1</t>
  </si>
  <si>
    <t>Техническое обследование здания МКОУ СОШ с. Усть-Соболевка</t>
  </si>
  <si>
    <t>8.48.1</t>
  </si>
  <si>
    <t>Техническое обследование здания МКОУ СОШ с. Перетычиха</t>
  </si>
  <si>
    <t>МБ (с/ф)</t>
  </si>
  <si>
    <t>Обеспечение персонифицированного финансирования дополнительного образования детей</t>
  </si>
  <si>
    <t>3.9.1</t>
  </si>
  <si>
    <t>Ремонта полов в музыкальном зале пристройки (подготовительные группы) МКДОУ "Детский сад №1 п. Терней"</t>
  </si>
  <si>
    <t>3.9.2</t>
  </si>
  <si>
    <t xml:space="preserve"> Установка теневого навеса в МКДОУ "Детский сад №1 п. Терней"</t>
  </si>
  <si>
    <t>8.3.5</t>
  </si>
  <si>
    <t>Приобретение линолеума, фанеры и комплектующих в МКОУ СОШ п. Терней</t>
  </si>
  <si>
    <t>8.19.9</t>
  </si>
  <si>
    <t>Ремонт фасада здания МКОУ СОШ п. Пластун, включая приобретение и доставку материалов</t>
  </si>
  <si>
    <t>Приобретение и установка противопожарных дверей в технические помещения МКДОУ "Детский сад №1 п. Терней"</t>
  </si>
  <si>
    <t>Приобретение первичных средств пожаротушения и средств защиты</t>
  </si>
  <si>
    <t>образовательные учреждения ТМО</t>
  </si>
  <si>
    <t>Аренда автобуса для обеспечения участие учащихся общеобразовательных учреждений ТМО в региональном проекте "Культурно-патриотическое воспитание школьников"</t>
  </si>
  <si>
    <t>Обеспечение деятельности подведомственных детских дошкольных учреждений за счёт межбюджетных трансфертов  (грант)</t>
  </si>
  <si>
    <t>1.4.1</t>
  </si>
  <si>
    <t>5.4.1</t>
  </si>
  <si>
    <t>Обеспечение деятельности подведомственных общеобразовательных учреждений за счёт межбюджетных трансфертов  (грант)</t>
  </si>
  <si>
    <t xml:space="preserve">Общеобразовательные учреждения ТМО, МКУ "ЦОДОУ" ТМО </t>
  </si>
  <si>
    <t>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</si>
  <si>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2023-2025</t>
  </si>
  <si>
    <t xml:space="preserve">                                 МКОУ СОШ п. Терней</t>
  </si>
  <si>
    <t>2023-2025 годы</t>
  </si>
  <si>
    <t>Обеспечение деятельности подведомственных учреждений дополнительного образования за счёт за счёт межбюджетных трансфертов  (грант)</t>
  </si>
  <si>
    <t>14.2</t>
  </si>
  <si>
    <t>Установка вторых эвакуационных выходов в МКДОУ "Детский сад №9 п. Пластун"</t>
  </si>
  <si>
    <t>3.32.1</t>
  </si>
  <si>
    <t>Ремонт отмостки здания МКДОУ "Детский сад с. Амгу"</t>
  </si>
  <si>
    <t>Обеспечение деятельности подведомственных общеобразовательных учреждений за счёт 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</si>
  <si>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2.2</t>
  </si>
  <si>
    <t>2.3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</si>
  <si>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иныхмежбюджетных трансфертов (грант)</t>
  </si>
  <si>
    <t>3.28.3</t>
  </si>
  <si>
    <t>ремонт системы отопления группы № 4, спортивного зала, музыкального зала, методического кабинета в здании МКДОУ "Детский сад № 9 п. Пластун"</t>
  </si>
  <si>
    <t>5.7</t>
  </si>
  <si>
    <t>2022-2025</t>
  </si>
  <si>
    <t>12.3</t>
  </si>
  <si>
    <t>Участие победителей районного этапа олимпиад школьников в зональных, межригиональных и федеральных очных этапах (включая расходы сопровождающих)</t>
  </si>
  <si>
    <t>14</t>
  </si>
  <si>
    <t xml:space="preserve">Воспитание и социализация детей-инвалидов и обучающихся с ОВЗ </t>
  </si>
  <si>
    <t xml:space="preserve">Мероприятия, связанные с участием детей-инвалидов и обучающихся с ОВЗ в мероприятиях муниципального, регионального, всероссийского уровня, в том числе и расходы по их сопровождению </t>
  </si>
  <si>
    <t>Создание условий для беспрепятственного доступа к объектам образования Тернейского муниципального округа</t>
  </si>
  <si>
    <t>2022-2025 годы</t>
  </si>
  <si>
    <t xml:space="preserve">ВСЕГО по Воспитание и социализация детей-инвалидов и обучающихся с ОВЗ </t>
  </si>
  <si>
    <t>17</t>
  </si>
  <si>
    <t>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</si>
  <si>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17.1</t>
  </si>
  <si>
    <t>Приобретение оборудования и инвентаря для оснащения пищеблоков</t>
  </si>
  <si>
    <t>ВСЕГО по Оснащение учреждений образования мебелью, оборудованием и инвентарём (за исключением мебели и оборудования, используемых для образовательного процесса)</t>
  </si>
  <si>
    <t>Обеспечение бесплатным одноразовым горячим питанием обучающихся 5 - 11 классов -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</t>
  </si>
  <si>
    <t>МБ эксперт</t>
  </si>
  <si>
    <t>КБ 99%</t>
  </si>
  <si>
    <t>с/ф МБ 1%</t>
  </si>
  <si>
    <t>8.3.6</t>
  </si>
  <si>
    <t>Ремонт ограждения территории МКОУ СОШ п. Терней</t>
  </si>
  <si>
    <t>18.1</t>
  </si>
  <si>
    <t>18.2</t>
  </si>
  <si>
    <t>Оснащение современными средствами обучения и воспитания МКОУ СОШ п. Терней (включая приобретение  оборудования и средств обучения)</t>
  </si>
  <si>
    <t>0701</t>
  </si>
  <si>
    <t>0702</t>
  </si>
  <si>
    <t>0703</t>
  </si>
  <si>
    <t>0709</t>
  </si>
  <si>
    <t>1003</t>
  </si>
  <si>
    <t>У МЕНЯ</t>
  </si>
  <si>
    <t>сады, школы, допы</t>
  </si>
  <si>
    <t>Ремонт ограждения территории МКОУ СОШ п. Терней, включая экспертизу сметной документации, в том числе:</t>
  </si>
  <si>
    <t>Экспертиза сметной документации</t>
  </si>
  <si>
    <t>Ремонт ограждения территории МКОУ СОШ с. Перетычиха, включая экспертизу смет, в том числе:</t>
  </si>
  <si>
    <t>Ремонт ограждения территории МКОУ СОШ с. Перетычиха</t>
  </si>
  <si>
    <t>Ремонт ограждения территории МКОУ СОШ с. Агзу, включая экспертизу сметной стоимости, в том числе:</t>
  </si>
  <si>
    <t>Разработка проектно-сметной документации на капитальный ремонт здания МКДОУ "Детский сад №1 п. Терней", включая эспертизу (архитектурные решения, благоустройство, водоснабжение, канализация, вентиляция)</t>
  </si>
  <si>
    <t>Замена деревянных оконных блоков на блоки из ПВХ профилей в МКДОУ "Детский сад №1 п. Терней", включая софинансирование местного бюджета</t>
  </si>
  <si>
    <t>3.5.1</t>
  </si>
  <si>
    <t>3.5.2</t>
  </si>
  <si>
    <t>Наружная отделка и утепление одноэтажной пристройки в МКДОУ "Детский сад №1 п. Терней"</t>
  </si>
  <si>
    <t>Разработка проектно-сметной документации на капитальный ремонт здания МКДОУ "Детский сад №9 п. Пластун", включая эспертизу (архитектурные решения, благоустройство, водоснабжение, канализация, вентиляция)</t>
  </si>
  <si>
    <t>Замена деревянных оконных блоков на блоки из ПВХ профилей в МКДОУ "Детский сад №9 п. Пластун"</t>
  </si>
  <si>
    <t>Актуализация смет, экспертиза ПСД на капитальный ремонт системы отопления МКДОУ "Детский сад №9 п. Пластун"</t>
  </si>
  <si>
    <t>Изготовление проекта капитального ремонта, государственная экспертиза  МКДОУ "Детский сад №6 с. Самарга"  (кровля, ремонт фасада, ремонт полов, благоустройство территории)</t>
  </si>
  <si>
    <t>Капитальный ремонт здания МКДОУ "Детский сад №6 с. Самарга" (кровля, ремонт фасада, ремонт полов, благоустройство территории), включая софинансирование местного бюджета</t>
  </si>
  <si>
    <t>Устройство тамбуров на входе в здание в МКДОУ "Детский сад с. Амгу" (северные стороны)</t>
  </si>
  <si>
    <t>ФБ, КБ 99%</t>
  </si>
  <si>
    <t>Выполнение капитального ремонта здания МКОУ "Спедняя общеобразовательная школа п. Терней" расположенная по адресу: Приморский край, пгт Терней, ул. Партизанская, 71</t>
  </si>
  <si>
    <t>Ремонт ограждения территории МКОУ СОШ с. Агзу</t>
  </si>
  <si>
    <t>Администрация ТМО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</si>
  <si>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</si>
  <si>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19</t>
  </si>
  <si>
    <t>19.1</t>
  </si>
  <si>
    <t xml:space="preserve">ФБ, КБ </t>
  </si>
  <si>
    <t>6.3</t>
  </si>
  <si>
    <t>Строительство средней общеобразовательной школы на 80 мест пгт. Светлая (местный бюджет)</t>
  </si>
  <si>
    <t>6.4.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</si>
  <si>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</si>
  <si>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детских дошкольных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</si>
  <si>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пожарной безопасности в учреждениях образования Тернейского муниципального округа: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</si>
  <si>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Ремонт и капитальный ремонт дошкольных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</si>
  <si>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</si>
  <si>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общеобразовательных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</si>
  <si>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проекта"Современная школа"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</si>
  <si>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 "Успех каждого ребёнка"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</si>
  <si>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 xml:space="preserve">Ремонт и капитальный ремонт общеобразовательных учреждений 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</si>
  <si>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специалистовдля работы в сфере образования Тернейского муниципального округа"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</si>
  <si>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"Обеспечение пожарной безопасности в учреждениях образования Тернейского муниципального округа"</t>
    </r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</si>
  <si>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предупреждением распространения и ликвидацией массовых заболеваний и эпидемий</t>
    </r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</si>
  <si>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  <r>
      <rPr>
        <b/>
        <i/>
        <u/>
        <sz val="9"/>
        <rFont val="Times New Roman"/>
        <family val="1"/>
        <charset val="204"/>
      </rPr>
      <t>Мероприятия, связанные с деятельностью школьных клубов и иных объединений образовательных учреждений, проведением и участие в общественнозначимых мероприятиях различного уровня, в том числе за счёт средств добровольных пожертвований физических и юридических лиц.</t>
    </r>
  </si>
  <si>
    <r>
      <rPr>
        <b/>
        <sz val="9"/>
        <rFont val="Times New Roman"/>
        <family val="1"/>
        <charset val="204"/>
      </rPr>
      <t>Основное мероприятие:</t>
    </r>
    <r>
      <rPr>
        <sz val="9"/>
        <rFont val="Times New Roman"/>
        <family val="1"/>
        <charset val="204"/>
      </rPr>
      <t xml:space="preserve"> 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</si>
  <si>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подведомственных  учреждений дополнительного образования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</si>
  <si>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"Привлечение специалистов для работы в сфере образования Тернейского муниципального округа"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</si>
  <si>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"Персонифицированное дополнительное образование Тернейского муниципального округа"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</si>
  <si>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Обеспечение деятельности учебно-методических кабинетов, централизованных бухгалтерий, групп хозяйственного обслуживания учреждений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</si>
  <si>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Проведение мероприятий, направленных на воспитание и социализацию детей-инвалидов и обучающихся с ОВЗ в муниципальных образовательных учреждений: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</si>
  <si>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Приобретение оборудования и инвентаря для оснащения пищеблоков образовательных учреждений Тернейского муниципального округа</t>
    </r>
  </si>
  <si>
    <r>
      <t xml:space="preserve">Основное мероприятие: </t>
    </r>
    <r>
      <rPr>
        <b/>
        <i/>
        <u/>
        <sz val="9"/>
        <rFont val="Times New Roman"/>
        <family val="1"/>
        <charset val="204"/>
      </rPr>
      <t>Реализация национального проекта "Образование", федерального проекта"Патриотическое воспитание граждан Российской Федерации"</t>
    </r>
  </si>
  <si>
    <t>Осуществление строительного контроля за выполнением строительно-монтажных работ в рамках капитального ремонта здания МКОУ "Средняя общеобразовательная школа п.Терней"</t>
  </si>
  <si>
    <t>8.55</t>
  </si>
  <si>
    <t>8.56</t>
  </si>
  <si>
    <t>8.57</t>
  </si>
  <si>
    <t>11.4</t>
  </si>
  <si>
    <t>11.5</t>
  </si>
  <si>
    <t>11.6</t>
  </si>
  <si>
    <t>11.7</t>
  </si>
  <si>
    <t>11.8</t>
  </si>
  <si>
    <t>13.2</t>
  </si>
  <si>
    <t>14.3</t>
  </si>
  <si>
    <t>14.4</t>
  </si>
  <si>
    <t>15</t>
  </si>
  <si>
    <t>15.1</t>
  </si>
  <si>
    <t>19.2</t>
  </si>
  <si>
    <t>20</t>
  </si>
  <si>
    <t>20.1</t>
  </si>
  <si>
    <t>Приложение № 1</t>
  </si>
  <si>
    <t>к постановлению администрации</t>
  </si>
  <si>
    <t>Тернейского муниципального округа</t>
  </si>
  <si>
    <t>от 16.06.2023 № 597</t>
  </si>
  <si>
    <t>"Приложение № 2</t>
  </si>
  <si>
    <t>к муниципальной программе "Развитие образования</t>
  </si>
  <si>
    <t>Тернейского муниципального округа" на 2021-2025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</si>
</sst>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charset val="204"/>
      <scheme val="minor"/>
    </font>
    <font>
      <b/>
      <i/>
      <u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4" fontId="1" fillId="0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/>
    </xf>
    <xf numFmtId="0" fontId="4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vertical="center" wrapText="1"/>
    </xf>
    <xf numFmtId="49" fontId="1" fillId="5" borderId="6" xfId="0" applyNumberFormat="1" applyFont="1" applyFill="1" applyBorder="1" applyAlignment="1">
      <alignment vertical="center" wrapText="1"/>
    </xf>
    <xf numFmtId="49" fontId="1" fillId="0" borderId="7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" fillId="0" borderId="1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7" fillId="0" borderId="0" xfId="0" applyFont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7" fillId="5" borderId="1" xfId="0" applyNumberFormat="1" applyFont="1" applyFill="1" applyBorder="1"/>
    <xf numFmtId="0" fontId="7" fillId="0" borderId="1" xfId="0" applyFont="1" applyBorder="1"/>
    <xf numFmtId="4" fontId="7" fillId="0" borderId="1" xfId="0" applyNumberFormat="1" applyFont="1" applyBorder="1"/>
    <xf numFmtId="49" fontId="7" fillId="0" borderId="1" xfId="0" applyNumberFormat="1" applyFont="1" applyFill="1" applyBorder="1" applyAlignment="1">
      <alignment horizontal="right" vertical="center"/>
    </xf>
    <xf numFmtId="0" fontId="7" fillId="5" borderId="1" xfId="0" applyFont="1" applyFill="1" applyBorder="1"/>
    <xf numFmtId="49" fontId="7" fillId="0" borderId="1" xfId="0" applyNumberFormat="1" applyFont="1" applyBorder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Fill="1"/>
    <xf numFmtId="0" fontId="7" fillId="0" borderId="0" xfId="0" applyFont="1" applyFill="1"/>
    <xf numFmtId="0" fontId="4" fillId="4" borderId="0" xfId="0" applyFont="1" applyFill="1"/>
    <xf numFmtId="0" fontId="4" fillId="5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0" xfId="0" applyFont="1"/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vertical="center" wrapText="1"/>
    </xf>
    <xf numFmtId="49" fontId="10" fillId="0" borderId="5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BCE2C5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5"/>
  <sheetViews>
    <sheetView tabSelected="1" showWhiteSpace="0" view="pageBreakPreview" zoomScale="110" zoomScaleNormal="110" zoomScaleSheetLayoutView="110" workbookViewId="0">
      <pane ySplit="12" topLeftCell="A202" activePane="bottomLeft" state="frozen"/>
      <selection pane="bottomLeft" activeCell="A10" sqref="A10:K10"/>
    </sheetView>
  </sheetViews>
  <sheetFormatPr defaultRowHeight="15" x14ac:dyDescent="0.25"/>
  <cols>
    <col min="1" max="1" width="5.7109375" style="67" customWidth="1"/>
    <col min="2" max="2" width="32.5703125" style="11" customWidth="1"/>
    <col min="3" max="3" width="9.140625" style="11" hidden="1" customWidth="1"/>
    <col min="4" max="4" width="6.42578125" style="11" customWidth="1"/>
    <col min="5" max="5" width="14.7109375" style="11" customWidth="1"/>
    <col min="6" max="6" width="14.140625" style="11" customWidth="1"/>
    <col min="7" max="7" width="14.7109375" style="63" customWidth="1"/>
    <col min="8" max="8" width="18" style="64" customWidth="1"/>
    <col min="9" max="9" width="16.5703125" style="11" customWidth="1"/>
    <col min="10" max="11" width="14.5703125" style="11" customWidth="1"/>
    <col min="12" max="16384" width="9.140625" style="10"/>
  </cols>
  <sheetData>
    <row r="1" spans="1:11" ht="15" customHeight="1" x14ac:dyDescent="0.25">
      <c r="E1" s="12"/>
      <c r="G1" s="13"/>
      <c r="H1" s="82"/>
      <c r="I1" s="114" t="s">
        <v>464</v>
      </c>
      <c r="J1" s="114"/>
      <c r="K1" s="114"/>
    </row>
    <row r="2" spans="1:11" ht="12.75" customHeight="1" x14ac:dyDescent="0.25">
      <c r="E2" s="12"/>
      <c r="G2" s="13"/>
      <c r="H2" s="82"/>
      <c r="I2" s="114" t="s">
        <v>465</v>
      </c>
      <c r="J2" s="114"/>
      <c r="K2" s="114"/>
    </row>
    <row r="3" spans="1:11" ht="12.75" customHeight="1" x14ac:dyDescent="0.25">
      <c r="E3" s="12"/>
      <c r="G3" s="13"/>
      <c r="H3" s="82"/>
      <c r="I3" s="114" t="s">
        <v>466</v>
      </c>
      <c r="J3" s="114"/>
      <c r="K3" s="114"/>
    </row>
    <row r="4" spans="1:11" ht="12.75" customHeight="1" x14ac:dyDescent="0.25">
      <c r="E4" s="12"/>
      <c r="G4" s="13"/>
      <c r="H4" s="82"/>
      <c r="I4" s="114" t="s">
        <v>467</v>
      </c>
      <c r="J4" s="114"/>
      <c r="K4" s="114"/>
    </row>
    <row r="5" spans="1:11" ht="12.75" customHeight="1" x14ac:dyDescent="0.25">
      <c r="E5" s="12"/>
      <c r="G5" s="13"/>
      <c r="H5" s="82"/>
      <c r="I5" s="113"/>
      <c r="J5" s="113"/>
      <c r="K5" s="113"/>
    </row>
    <row r="6" spans="1:11" ht="12.75" customHeight="1" x14ac:dyDescent="0.25">
      <c r="E6" s="12"/>
      <c r="G6" s="13"/>
      <c r="H6" s="82"/>
      <c r="I6" s="115" t="s">
        <v>468</v>
      </c>
      <c r="J6" s="115"/>
      <c r="K6" s="115"/>
    </row>
    <row r="7" spans="1:11" ht="12.75" customHeight="1" x14ac:dyDescent="0.25">
      <c r="E7" s="12"/>
      <c r="G7" s="13"/>
      <c r="H7" s="82"/>
      <c r="I7" s="115" t="s">
        <v>469</v>
      </c>
      <c r="J7" s="115"/>
      <c r="K7" s="115"/>
    </row>
    <row r="8" spans="1:11" ht="12.75" customHeight="1" x14ac:dyDescent="0.25">
      <c r="E8" s="12"/>
      <c r="G8" s="13"/>
      <c r="H8" s="82"/>
      <c r="I8" s="115" t="s">
        <v>470</v>
      </c>
      <c r="J8" s="115"/>
      <c r="K8" s="115"/>
    </row>
    <row r="9" spans="1:11" ht="17.25" customHeight="1" x14ac:dyDescent="0.25">
      <c r="E9" s="12"/>
      <c r="G9" s="13"/>
      <c r="H9" s="82"/>
      <c r="I9" s="115"/>
      <c r="J9" s="115"/>
      <c r="K9" s="115"/>
    </row>
    <row r="10" spans="1:11" ht="45" customHeight="1" x14ac:dyDescent="0.25">
      <c r="A10" s="110" t="s">
        <v>197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</row>
    <row r="11" spans="1:11" ht="59.25" customHeight="1" x14ac:dyDescent="0.25">
      <c r="A11" s="111" t="s">
        <v>0</v>
      </c>
      <c r="B11" s="106" t="s">
        <v>1</v>
      </c>
      <c r="C11" s="106" t="s">
        <v>2</v>
      </c>
      <c r="D11" s="106" t="s">
        <v>3</v>
      </c>
      <c r="E11" s="106" t="s">
        <v>19</v>
      </c>
      <c r="F11" s="106" t="s">
        <v>73</v>
      </c>
      <c r="G11" s="106"/>
      <c r="H11" s="106"/>
      <c r="I11" s="106"/>
      <c r="J11" s="106"/>
      <c r="K11" s="106" t="s">
        <v>34</v>
      </c>
    </row>
    <row r="12" spans="1:11" x14ac:dyDescent="0.25">
      <c r="A12" s="111"/>
      <c r="B12" s="106"/>
      <c r="C12" s="106"/>
      <c r="D12" s="106"/>
      <c r="E12" s="106"/>
      <c r="F12" s="14">
        <v>2021</v>
      </c>
      <c r="G12" s="7">
        <v>2022</v>
      </c>
      <c r="H12" s="7">
        <v>2023</v>
      </c>
      <c r="I12" s="14">
        <v>2024</v>
      </c>
      <c r="J12" s="14">
        <v>2025</v>
      </c>
      <c r="K12" s="106"/>
    </row>
    <row r="13" spans="1:11" s="44" customFormat="1" x14ac:dyDescent="0.25">
      <c r="A13" s="128" t="s">
        <v>23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s="44" customFormat="1" ht="41.25" customHeight="1" x14ac:dyDescent="0.25">
      <c r="A14" s="141">
        <v>1</v>
      </c>
      <c r="B14" s="117" t="s">
        <v>427</v>
      </c>
      <c r="C14" s="118"/>
      <c r="D14" s="118"/>
      <c r="E14" s="4">
        <f>SUM(E15:E19)</f>
        <v>556939059.12</v>
      </c>
      <c r="F14" s="4">
        <f>SUM(F15:F20)</f>
        <v>95428886.260000005</v>
      </c>
      <c r="G14" s="4">
        <f>SUM(G15:G20)</f>
        <v>110389920.41000001</v>
      </c>
      <c r="H14" s="4">
        <f>SUM(H15:H20)</f>
        <v>119684111.15000001</v>
      </c>
      <c r="I14" s="4">
        <f>SUM(I15:I20)</f>
        <v>115724912</v>
      </c>
      <c r="J14" s="4">
        <f>SUM(J15:J20)</f>
        <v>116374802</v>
      </c>
      <c r="K14" s="131"/>
    </row>
    <row r="15" spans="1:11" ht="59.45" customHeight="1" x14ac:dyDescent="0.25">
      <c r="A15" s="68" t="s">
        <v>8</v>
      </c>
      <c r="B15" s="15" t="s">
        <v>20</v>
      </c>
      <c r="C15" s="7" t="s">
        <v>10</v>
      </c>
      <c r="D15" s="7" t="s">
        <v>210</v>
      </c>
      <c r="E15" s="1">
        <f>SUM(F15:J15)</f>
        <v>43825287.240000002</v>
      </c>
      <c r="F15" s="1">
        <v>8254715.2000000002</v>
      </c>
      <c r="G15" s="1">
        <v>8889865.8900000006</v>
      </c>
      <c r="H15" s="1">
        <v>9073106.1500000004</v>
      </c>
      <c r="I15" s="1">
        <v>8803800</v>
      </c>
      <c r="J15" s="1">
        <v>8803800</v>
      </c>
      <c r="K15" s="93" t="s">
        <v>41</v>
      </c>
    </row>
    <row r="16" spans="1:11" ht="54.6" customHeight="1" x14ac:dyDescent="0.25">
      <c r="A16" s="69" t="s">
        <v>9</v>
      </c>
      <c r="B16" s="15" t="s">
        <v>18</v>
      </c>
      <c r="C16" s="16" t="s">
        <v>10</v>
      </c>
      <c r="D16" s="7" t="s">
        <v>210</v>
      </c>
      <c r="E16" s="1">
        <f t="shared" ref="E16:E24" si="0">SUM(F16:J16)</f>
        <v>199771084.78</v>
      </c>
      <c r="F16" s="1">
        <f>38050977.96+544983</f>
        <v>38595960.960000001</v>
      </c>
      <c r="G16" s="1">
        <f>42410473.82</f>
        <v>42410473.82</v>
      </c>
      <c r="H16" s="1">
        <v>46139840</v>
      </c>
      <c r="I16" s="1">
        <v>38060920</v>
      </c>
      <c r="J16" s="1">
        <v>34563890</v>
      </c>
      <c r="K16" s="91"/>
    </row>
    <row r="17" spans="1:11" ht="56.25" customHeight="1" x14ac:dyDescent="0.25">
      <c r="A17" s="68" t="s">
        <v>12</v>
      </c>
      <c r="B17" s="15" t="s">
        <v>74</v>
      </c>
      <c r="C17" s="7">
        <v>2021</v>
      </c>
      <c r="D17" s="7" t="s">
        <v>210</v>
      </c>
      <c r="E17" s="1">
        <f t="shared" si="0"/>
        <v>97000</v>
      </c>
      <c r="F17" s="1">
        <v>97000</v>
      </c>
      <c r="G17" s="1">
        <v>0</v>
      </c>
      <c r="H17" s="1">
        <v>0</v>
      </c>
      <c r="I17" s="1">
        <v>0</v>
      </c>
      <c r="J17" s="1">
        <v>0</v>
      </c>
      <c r="K17" s="93" t="s">
        <v>71</v>
      </c>
    </row>
    <row r="18" spans="1:11" ht="45.75" customHeight="1" x14ac:dyDescent="0.25">
      <c r="A18" s="68" t="s">
        <v>286</v>
      </c>
      <c r="B18" s="15" t="s">
        <v>287</v>
      </c>
      <c r="C18" s="7">
        <v>2021</v>
      </c>
      <c r="D18" s="7" t="s">
        <v>210</v>
      </c>
      <c r="E18" s="1">
        <f t="shared" si="0"/>
        <v>14114.099999999999</v>
      </c>
      <c r="F18" s="1">
        <f>45814-31699.9</f>
        <v>14114.099999999999</v>
      </c>
      <c r="G18" s="1">
        <v>0</v>
      </c>
      <c r="H18" s="1">
        <v>0</v>
      </c>
      <c r="I18" s="1">
        <v>0</v>
      </c>
      <c r="J18" s="1">
        <v>0</v>
      </c>
      <c r="K18" s="92"/>
    </row>
    <row r="19" spans="1:11" ht="99" customHeight="1" x14ac:dyDescent="0.25">
      <c r="A19" s="69" t="s">
        <v>75</v>
      </c>
      <c r="B19" s="17" t="s">
        <v>21</v>
      </c>
      <c r="C19" s="16" t="s">
        <v>10</v>
      </c>
      <c r="D19" s="107" t="s">
        <v>4</v>
      </c>
      <c r="E19" s="1">
        <f>SUM(F19:J19)</f>
        <v>313231573</v>
      </c>
      <c r="F19" s="1">
        <v>48467096</v>
      </c>
      <c r="G19" s="1">
        <f>55778289+2647719</f>
        <v>58426008</v>
      </c>
      <c r="H19" s="1">
        <v>64471165</v>
      </c>
      <c r="I19" s="1">
        <v>68860192</v>
      </c>
      <c r="J19" s="1">
        <v>73007112</v>
      </c>
      <c r="K19" s="18" t="s">
        <v>41</v>
      </c>
    </row>
    <row r="20" spans="1:11" ht="57.75" customHeight="1" x14ac:dyDescent="0.25">
      <c r="A20" s="69" t="s">
        <v>349</v>
      </c>
      <c r="B20" s="15" t="s">
        <v>348</v>
      </c>
      <c r="C20" s="7">
        <v>2022</v>
      </c>
      <c r="D20" s="108"/>
      <c r="E20" s="1">
        <f>SUM(F20:J20)</f>
        <v>663572.69999999995</v>
      </c>
      <c r="F20" s="1">
        <v>0</v>
      </c>
      <c r="G20" s="1">
        <v>663572.69999999995</v>
      </c>
      <c r="H20" s="1">
        <v>0</v>
      </c>
      <c r="I20" s="1">
        <v>0</v>
      </c>
      <c r="J20" s="1">
        <v>0</v>
      </c>
      <c r="K20" s="18"/>
    </row>
    <row r="21" spans="1:11" s="44" customFormat="1" ht="63.75" customHeight="1" x14ac:dyDescent="0.25">
      <c r="A21" s="116" t="s">
        <v>62</v>
      </c>
      <c r="B21" s="117" t="s">
        <v>428</v>
      </c>
      <c r="C21" s="118"/>
      <c r="D21" s="120"/>
      <c r="E21" s="4">
        <f t="shared" si="0"/>
        <v>233800</v>
      </c>
      <c r="F21" s="4">
        <f>SUM(F22:F24)</f>
        <v>53800</v>
      </c>
      <c r="G21" s="4">
        <f>SUM(G22:G24)</f>
        <v>180000</v>
      </c>
      <c r="H21" s="4">
        <f>SUM(H22:H24)</f>
        <v>0</v>
      </c>
      <c r="I21" s="4">
        <f>SUM(I22:I24)</f>
        <v>0</v>
      </c>
      <c r="J21" s="4">
        <f>SUM(J22:J24)</f>
        <v>0</v>
      </c>
      <c r="K21" s="80"/>
    </row>
    <row r="22" spans="1:11" ht="45.6" customHeight="1" x14ac:dyDescent="0.25">
      <c r="A22" s="69" t="s">
        <v>13</v>
      </c>
      <c r="B22" s="19" t="s">
        <v>76</v>
      </c>
      <c r="C22" s="20" t="s">
        <v>39</v>
      </c>
      <c r="D22" s="107" t="s">
        <v>210</v>
      </c>
      <c r="E22" s="1">
        <f t="shared" si="0"/>
        <v>53800</v>
      </c>
      <c r="F22" s="1">
        <v>53800</v>
      </c>
      <c r="G22" s="1">
        <v>0</v>
      </c>
      <c r="H22" s="1">
        <v>0</v>
      </c>
      <c r="I22" s="1">
        <v>0</v>
      </c>
      <c r="J22" s="1">
        <v>0</v>
      </c>
      <c r="K22" s="18" t="s">
        <v>41</v>
      </c>
    </row>
    <row r="23" spans="1:11" ht="30" customHeight="1" x14ac:dyDescent="0.25">
      <c r="A23" s="69" t="s">
        <v>363</v>
      </c>
      <c r="B23" s="15" t="s">
        <v>359</v>
      </c>
      <c r="C23" s="7">
        <v>2022</v>
      </c>
      <c r="D23" s="109"/>
      <c r="E23" s="1">
        <f t="shared" si="0"/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7" t="s">
        <v>79</v>
      </c>
    </row>
    <row r="24" spans="1:11" ht="51.75" customHeight="1" x14ac:dyDescent="0.25">
      <c r="A24" s="69" t="s">
        <v>364</v>
      </c>
      <c r="B24" s="19" t="s">
        <v>344</v>
      </c>
      <c r="C24" s="7">
        <v>2022</v>
      </c>
      <c r="D24" s="108"/>
      <c r="E24" s="1">
        <f t="shared" si="0"/>
        <v>180000</v>
      </c>
      <c r="F24" s="1">
        <v>0</v>
      </c>
      <c r="G24" s="1">
        <v>180000</v>
      </c>
      <c r="H24" s="1">
        <v>0</v>
      </c>
      <c r="I24" s="1">
        <v>0</v>
      </c>
      <c r="J24" s="1">
        <v>0</v>
      </c>
      <c r="K24" s="7" t="s">
        <v>65</v>
      </c>
    </row>
    <row r="25" spans="1:11" s="44" customFormat="1" ht="30.75" customHeight="1" x14ac:dyDescent="0.25">
      <c r="A25" s="116" t="s">
        <v>31</v>
      </c>
      <c r="B25" s="117" t="s">
        <v>429</v>
      </c>
      <c r="C25" s="118"/>
      <c r="D25" s="118"/>
      <c r="E25" s="4">
        <f t="shared" ref="E25:E31" si="1">SUM(F25:J25)</f>
        <v>15767596</v>
      </c>
      <c r="F25" s="4">
        <f>SUM(F26:F72)</f>
        <v>655807</v>
      </c>
      <c r="G25" s="4">
        <f>SUM(G26:G72)</f>
        <v>650000</v>
      </c>
      <c r="H25" s="4">
        <f>SUM(H26:H72)</f>
        <v>0</v>
      </c>
      <c r="I25" s="4">
        <f>SUM(I26:I72)</f>
        <v>13856949</v>
      </c>
      <c r="J25" s="4">
        <f>SUM(J26:J72)</f>
        <v>604840</v>
      </c>
      <c r="K25" s="119"/>
    </row>
    <row r="26" spans="1:11" ht="42" customHeight="1" x14ac:dyDescent="0.25">
      <c r="A26" s="69" t="s">
        <v>15</v>
      </c>
      <c r="B26" s="21" t="s">
        <v>77</v>
      </c>
      <c r="C26" s="7">
        <v>2023</v>
      </c>
      <c r="D26" s="93" t="s">
        <v>210</v>
      </c>
      <c r="E26" s="1">
        <f t="shared" si="1"/>
        <v>0</v>
      </c>
      <c r="F26" s="1">
        <f t="shared" ref="F26:F27" si="2">SUM(G26:K26)</f>
        <v>0</v>
      </c>
      <c r="G26" s="1">
        <f t="shared" ref="G26:G27" si="3">SUM(H26:L26)</f>
        <v>0</v>
      </c>
      <c r="H26" s="1">
        <f t="shared" ref="H26:H27" si="4">SUM(I26:M26)</f>
        <v>0</v>
      </c>
      <c r="I26" s="1">
        <f t="shared" ref="I26:I27" si="5">SUM(J26:N26)</f>
        <v>0</v>
      </c>
      <c r="J26" s="1">
        <f t="shared" ref="J26:J27" si="6">SUM(K26:O26)</f>
        <v>0</v>
      </c>
      <c r="K26" s="8" t="s">
        <v>65</v>
      </c>
    </row>
    <row r="27" spans="1:11" ht="42.6" customHeight="1" x14ac:dyDescent="0.25">
      <c r="A27" s="69" t="s">
        <v>16</v>
      </c>
      <c r="B27" s="21" t="s">
        <v>78</v>
      </c>
      <c r="C27" s="7">
        <v>2023</v>
      </c>
      <c r="D27" s="91"/>
      <c r="E27" s="1">
        <f t="shared" si="1"/>
        <v>0</v>
      </c>
      <c r="F27" s="1">
        <f t="shared" si="2"/>
        <v>0</v>
      </c>
      <c r="G27" s="1">
        <f t="shared" si="3"/>
        <v>0</v>
      </c>
      <c r="H27" s="1">
        <f t="shared" si="4"/>
        <v>0</v>
      </c>
      <c r="I27" s="1">
        <f t="shared" si="5"/>
        <v>0</v>
      </c>
      <c r="J27" s="1">
        <f t="shared" si="6"/>
        <v>0</v>
      </c>
      <c r="K27" s="7" t="s">
        <v>79</v>
      </c>
    </row>
    <row r="28" spans="1:11" ht="33.6" customHeight="1" x14ac:dyDescent="0.25">
      <c r="A28" s="69" t="s">
        <v>82</v>
      </c>
      <c r="B28" s="21" t="s">
        <v>80</v>
      </c>
      <c r="C28" s="7">
        <v>2021</v>
      </c>
      <c r="D28" s="91"/>
      <c r="E28" s="1">
        <f t="shared" si="1"/>
        <v>76679</v>
      </c>
      <c r="F28" s="1">
        <v>76679</v>
      </c>
      <c r="G28" s="1">
        <v>0</v>
      </c>
      <c r="H28" s="1">
        <v>0</v>
      </c>
      <c r="I28" s="1">
        <v>0</v>
      </c>
      <c r="J28" s="1">
        <v>0</v>
      </c>
      <c r="K28" s="7" t="s">
        <v>69</v>
      </c>
    </row>
    <row r="29" spans="1:11" ht="34.9" customHeight="1" x14ac:dyDescent="0.25">
      <c r="A29" s="69" t="s">
        <v>83</v>
      </c>
      <c r="B29" s="21" t="s">
        <v>81</v>
      </c>
      <c r="C29" s="7">
        <v>2021</v>
      </c>
      <c r="D29" s="91"/>
      <c r="E29" s="1">
        <f t="shared" si="1"/>
        <v>579128</v>
      </c>
      <c r="F29" s="1">
        <v>579128</v>
      </c>
      <c r="G29" s="1">
        <v>0</v>
      </c>
      <c r="H29" s="1">
        <v>0</v>
      </c>
      <c r="I29" s="1">
        <v>0</v>
      </c>
      <c r="J29" s="1">
        <v>0</v>
      </c>
      <c r="K29" s="7" t="s">
        <v>71</v>
      </c>
    </row>
    <row r="30" spans="1:11" ht="42" customHeight="1" x14ac:dyDescent="0.25">
      <c r="A30" s="69" t="s">
        <v>84</v>
      </c>
      <c r="B30" s="21" t="s">
        <v>77</v>
      </c>
      <c r="C30" s="7"/>
      <c r="D30" s="91"/>
      <c r="E30" s="1">
        <f t="shared" si="1"/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8" t="s">
        <v>65</v>
      </c>
    </row>
    <row r="31" spans="1:11" ht="79.5" customHeight="1" x14ac:dyDescent="0.25">
      <c r="A31" s="69" t="s">
        <v>406</v>
      </c>
      <c r="B31" s="21" t="s">
        <v>404</v>
      </c>
      <c r="C31" s="7"/>
      <c r="D31" s="91"/>
      <c r="E31" s="1">
        <f t="shared" si="1"/>
        <v>0</v>
      </c>
      <c r="F31" s="1">
        <f t="shared" ref="F31:F36" si="7">SUM(G31:K31)</f>
        <v>0</v>
      </c>
      <c r="G31" s="1">
        <f t="shared" ref="G31:G36" si="8">SUM(H31:L31)</f>
        <v>0</v>
      </c>
      <c r="H31" s="1">
        <f t="shared" ref="H31:H36" si="9">SUM(I31:M31)</f>
        <v>0</v>
      </c>
      <c r="I31" s="1">
        <f t="shared" ref="I31:I36" si="10">SUM(J31:N31)</f>
        <v>0</v>
      </c>
      <c r="J31" s="1">
        <f t="shared" ref="J31:J36" si="11">SUM(K31:O31)</f>
        <v>0</v>
      </c>
      <c r="K31" s="8"/>
    </row>
    <row r="32" spans="1:11" ht="54.75" customHeight="1" x14ac:dyDescent="0.25">
      <c r="A32" s="69" t="s">
        <v>407</v>
      </c>
      <c r="B32" s="15" t="s">
        <v>405</v>
      </c>
      <c r="C32" s="7">
        <v>2022</v>
      </c>
      <c r="D32" s="91"/>
      <c r="E32" s="1">
        <f t="shared" ref="E32:E72" si="12">SUM(F32:J32)</f>
        <v>0</v>
      </c>
      <c r="F32" s="1">
        <f t="shared" si="7"/>
        <v>0</v>
      </c>
      <c r="G32" s="1">
        <f t="shared" si="8"/>
        <v>0</v>
      </c>
      <c r="H32" s="1">
        <f t="shared" si="9"/>
        <v>0</v>
      </c>
      <c r="I32" s="1">
        <f t="shared" si="10"/>
        <v>0</v>
      </c>
      <c r="J32" s="1">
        <f t="shared" si="11"/>
        <v>0</v>
      </c>
      <c r="K32" s="93" t="s">
        <v>65</v>
      </c>
    </row>
    <row r="33" spans="1:11" ht="44.45" customHeight="1" x14ac:dyDescent="0.25">
      <c r="A33" s="69" t="s">
        <v>85</v>
      </c>
      <c r="B33" s="15" t="s">
        <v>211</v>
      </c>
      <c r="C33" s="7">
        <v>2022</v>
      </c>
      <c r="D33" s="91"/>
      <c r="E33" s="1">
        <f t="shared" si="12"/>
        <v>0</v>
      </c>
      <c r="F33" s="1">
        <f t="shared" si="7"/>
        <v>0</v>
      </c>
      <c r="G33" s="1">
        <f t="shared" si="8"/>
        <v>0</v>
      </c>
      <c r="H33" s="1">
        <f t="shared" si="9"/>
        <v>0</v>
      </c>
      <c r="I33" s="1">
        <f t="shared" si="10"/>
        <v>0</v>
      </c>
      <c r="J33" s="1">
        <f t="shared" si="11"/>
        <v>0</v>
      </c>
      <c r="K33" s="91"/>
    </row>
    <row r="34" spans="1:11" ht="44.45" customHeight="1" x14ac:dyDescent="0.25">
      <c r="A34" s="69" t="s">
        <v>86</v>
      </c>
      <c r="B34" s="15" t="s">
        <v>408</v>
      </c>
      <c r="C34" s="7">
        <v>2023</v>
      </c>
      <c r="D34" s="91"/>
      <c r="E34" s="1">
        <f t="shared" si="12"/>
        <v>0</v>
      </c>
      <c r="F34" s="1">
        <f t="shared" si="7"/>
        <v>0</v>
      </c>
      <c r="G34" s="1">
        <f t="shared" si="8"/>
        <v>0</v>
      </c>
      <c r="H34" s="1">
        <f t="shared" si="9"/>
        <v>0</v>
      </c>
      <c r="I34" s="1">
        <f t="shared" si="10"/>
        <v>0</v>
      </c>
      <c r="J34" s="1">
        <f t="shared" si="11"/>
        <v>0</v>
      </c>
      <c r="K34" s="91"/>
    </row>
    <row r="35" spans="1:11" ht="37.15" customHeight="1" x14ac:dyDescent="0.25">
      <c r="A35" s="69" t="s">
        <v>87</v>
      </c>
      <c r="B35" s="15" t="s">
        <v>212</v>
      </c>
      <c r="C35" s="7">
        <v>2023</v>
      </c>
      <c r="D35" s="91"/>
      <c r="E35" s="1">
        <f t="shared" si="12"/>
        <v>0</v>
      </c>
      <c r="F35" s="1">
        <f t="shared" si="7"/>
        <v>0</v>
      </c>
      <c r="G35" s="1">
        <f t="shared" si="8"/>
        <v>0</v>
      </c>
      <c r="H35" s="1">
        <f t="shared" si="9"/>
        <v>0</v>
      </c>
      <c r="I35" s="1">
        <f t="shared" si="10"/>
        <v>0</v>
      </c>
      <c r="J35" s="1">
        <f t="shared" si="11"/>
        <v>0</v>
      </c>
      <c r="K35" s="91"/>
    </row>
    <row r="36" spans="1:11" ht="39.6" customHeight="1" x14ac:dyDescent="0.25">
      <c r="A36" s="69" t="s">
        <v>88</v>
      </c>
      <c r="B36" s="15" t="s">
        <v>213</v>
      </c>
      <c r="C36" s="7">
        <v>2024</v>
      </c>
      <c r="D36" s="91"/>
      <c r="E36" s="1">
        <f t="shared" si="12"/>
        <v>0</v>
      </c>
      <c r="F36" s="1">
        <f t="shared" si="7"/>
        <v>0</v>
      </c>
      <c r="G36" s="1">
        <f t="shared" si="8"/>
        <v>0</v>
      </c>
      <c r="H36" s="1">
        <f t="shared" si="9"/>
        <v>0</v>
      </c>
      <c r="I36" s="1">
        <f t="shared" si="10"/>
        <v>0</v>
      </c>
      <c r="J36" s="1">
        <f t="shared" si="11"/>
        <v>0</v>
      </c>
      <c r="K36" s="91"/>
    </row>
    <row r="37" spans="1:11" ht="39.6" customHeight="1" x14ac:dyDescent="0.25">
      <c r="A37" s="69" t="s">
        <v>336</v>
      </c>
      <c r="B37" s="15" t="s">
        <v>337</v>
      </c>
      <c r="C37" s="7">
        <v>2022</v>
      </c>
      <c r="D37" s="91"/>
      <c r="E37" s="1">
        <f t="shared" si="12"/>
        <v>100000</v>
      </c>
      <c r="F37" s="1">
        <v>0</v>
      </c>
      <c r="G37" s="1">
        <v>100000</v>
      </c>
      <c r="H37" s="1">
        <v>0</v>
      </c>
      <c r="I37" s="1">
        <v>0</v>
      </c>
      <c r="J37" s="1">
        <v>0</v>
      </c>
      <c r="K37" s="91"/>
    </row>
    <row r="38" spans="1:11" ht="39.6" customHeight="1" x14ac:dyDescent="0.25">
      <c r="A38" s="69" t="s">
        <v>338</v>
      </c>
      <c r="B38" s="15" t="s">
        <v>339</v>
      </c>
      <c r="C38" s="7">
        <v>2022</v>
      </c>
      <c r="D38" s="91"/>
      <c r="E38" s="1">
        <f t="shared" si="12"/>
        <v>1100000</v>
      </c>
      <c r="F38" s="1">
        <v>0</v>
      </c>
      <c r="G38" s="1">
        <v>550000</v>
      </c>
      <c r="H38" s="1">
        <v>0</v>
      </c>
      <c r="I38" s="1">
        <v>550000</v>
      </c>
      <c r="J38" s="1">
        <v>0</v>
      </c>
      <c r="K38" s="91"/>
    </row>
    <row r="39" spans="1:11" ht="31.15" customHeight="1" x14ac:dyDescent="0.25">
      <c r="A39" s="69" t="s">
        <v>89</v>
      </c>
      <c r="B39" s="15" t="s">
        <v>214</v>
      </c>
      <c r="C39" s="7">
        <v>2025</v>
      </c>
      <c r="D39" s="92"/>
      <c r="E39" s="1">
        <f t="shared" si="12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92"/>
    </row>
    <row r="40" spans="1:11" ht="40.9" customHeight="1" x14ac:dyDescent="0.25">
      <c r="A40" s="69" t="s">
        <v>90</v>
      </c>
      <c r="B40" s="15" t="s">
        <v>215</v>
      </c>
      <c r="C40" s="7">
        <v>2023</v>
      </c>
      <c r="D40" s="93" t="s">
        <v>210</v>
      </c>
      <c r="E40" s="1">
        <f t="shared" si="12"/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93" t="s">
        <v>66</v>
      </c>
    </row>
    <row r="41" spans="1:11" ht="33.6" customHeight="1" x14ac:dyDescent="0.25">
      <c r="A41" s="69" t="s">
        <v>91</v>
      </c>
      <c r="B41" s="15" t="s">
        <v>216</v>
      </c>
      <c r="C41" s="7">
        <v>2023</v>
      </c>
      <c r="D41" s="91"/>
      <c r="E41" s="1">
        <f t="shared" si="12"/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91"/>
    </row>
    <row r="42" spans="1:11" ht="32.450000000000003" customHeight="1" x14ac:dyDescent="0.25">
      <c r="A42" s="69" t="s">
        <v>92</v>
      </c>
      <c r="B42" s="15" t="s">
        <v>217</v>
      </c>
      <c r="C42" s="7">
        <v>2024</v>
      </c>
      <c r="D42" s="91"/>
      <c r="E42" s="1">
        <f t="shared" si="12"/>
        <v>311222</v>
      </c>
      <c r="F42" s="1">
        <v>0</v>
      </c>
      <c r="G42" s="1">
        <v>0</v>
      </c>
      <c r="H42" s="1">
        <v>0</v>
      </c>
      <c r="I42" s="1">
        <v>311222</v>
      </c>
      <c r="J42" s="1">
        <v>0</v>
      </c>
      <c r="K42" s="91"/>
    </row>
    <row r="43" spans="1:11" ht="32.450000000000003" customHeight="1" x14ac:dyDescent="0.25">
      <c r="A43" s="69" t="s">
        <v>93</v>
      </c>
      <c r="B43" s="15" t="s">
        <v>218</v>
      </c>
      <c r="C43" s="7">
        <v>2025</v>
      </c>
      <c r="D43" s="92"/>
      <c r="E43" s="1">
        <f t="shared" si="12"/>
        <v>604840</v>
      </c>
      <c r="F43" s="1">
        <v>0</v>
      </c>
      <c r="G43" s="1">
        <v>0</v>
      </c>
      <c r="H43" s="1">
        <v>0</v>
      </c>
      <c r="I43" s="1">
        <v>0</v>
      </c>
      <c r="J43" s="1">
        <v>604840</v>
      </c>
      <c r="K43" s="92"/>
    </row>
    <row r="44" spans="1:11" ht="42.75" customHeight="1" x14ac:dyDescent="0.25">
      <c r="A44" s="69" t="s">
        <v>94</v>
      </c>
      <c r="B44" s="21" t="s">
        <v>219</v>
      </c>
      <c r="C44" s="7">
        <v>2021</v>
      </c>
      <c r="D44" s="93" t="s">
        <v>210</v>
      </c>
      <c r="E44" s="1">
        <f t="shared" si="12"/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93" t="s">
        <v>68</v>
      </c>
    </row>
    <row r="45" spans="1:11" ht="30" customHeight="1" x14ac:dyDescent="0.25">
      <c r="A45" s="69" t="s">
        <v>95</v>
      </c>
      <c r="B45" s="21" t="s">
        <v>220</v>
      </c>
      <c r="C45" s="7">
        <v>2021</v>
      </c>
      <c r="D45" s="91"/>
      <c r="E45" s="1">
        <f t="shared" si="12"/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91"/>
    </row>
    <row r="46" spans="1:11" ht="27.6" customHeight="1" x14ac:dyDescent="0.25">
      <c r="A46" s="69" t="s">
        <v>96</v>
      </c>
      <c r="B46" s="21" t="s">
        <v>221</v>
      </c>
      <c r="C46" s="7">
        <v>2021</v>
      </c>
      <c r="D46" s="91"/>
      <c r="E46" s="1">
        <f t="shared" si="12"/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91"/>
    </row>
    <row r="47" spans="1:11" ht="54" customHeight="1" x14ac:dyDescent="0.25">
      <c r="A47" s="69" t="s">
        <v>97</v>
      </c>
      <c r="B47" s="21" t="s">
        <v>222</v>
      </c>
      <c r="C47" s="7">
        <v>2021</v>
      </c>
      <c r="D47" s="91"/>
      <c r="E47" s="1">
        <f t="shared" si="12"/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91"/>
    </row>
    <row r="48" spans="1:11" ht="31.15" customHeight="1" x14ac:dyDescent="0.25">
      <c r="A48" s="69" t="s">
        <v>98</v>
      </c>
      <c r="B48" s="21" t="s">
        <v>223</v>
      </c>
      <c r="C48" s="7">
        <v>2021</v>
      </c>
      <c r="D48" s="91"/>
      <c r="E48" s="1">
        <f t="shared" si="12"/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91"/>
    </row>
    <row r="49" spans="1:11" ht="78.75" customHeight="1" x14ac:dyDescent="0.25">
      <c r="A49" s="69"/>
      <c r="B49" s="21" t="s">
        <v>409</v>
      </c>
      <c r="C49" s="7"/>
      <c r="D49" s="91"/>
      <c r="E49" s="1">
        <v>0</v>
      </c>
      <c r="F49" s="1">
        <v>0</v>
      </c>
      <c r="G49" s="1">
        <v>0</v>
      </c>
      <c r="H49" s="1">
        <v>0</v>
      </c>
      <c r="I49" s="1">
        <v>1000000</v>
      </c>
      <c r="J49" s="1">
        <v>0</v>
      </c>
      <c r="K49" s="91"/>
    </row>
    <row r="50" spans="1:11" ht="42.75" customHeight="1" x14ac:dyDescent="0.25">
      <c r="A50" s="69" t="s">
        <v>99</v>
      </c>
      <c r="B50" s="15" t="s">
        <v>410</v>
      </c>
      <c r="C50" s="7">
        <v>2023</v>
      </c>
      <c r="D50" s="91"/>
      <c r="E50" s="1">
        <f t="shared" si="12"/>
        <v>1205000</v>
      </c>
      <c r="F50" s="1">
        <v>0</v>
      </c>
      <c r="G50" s="1">
        <v>0</v>
      </c>
      <c r="H50" s="1">
        <v>0</v>
      </c>
      <c r="I50" s="1">
        <v>1205000</v>
      </c>
      <c r="J50" s="1">
        <v>0</v>
      </c>
      <c r="K50" s="91"/>
    </row>
    <row r="51" spans="1:11" ht="42" customHeight="1" x14ac:dyDescent="0.25">
      <c r="A51" s="69"/>
      <c r="B51" s="15" t="s">
        <v>411</v>
      </c>
      <c r="C51" s="7"/>
      <c r="D51" s="91"/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91"/>
    </row>
    <row r="52" spans="1:11" ht="48.6" customHeight="1" x14ac:dyDescent="0.25">
      <c r="A52" s="69" t="s">
        <v>100</v>
      </c>
      <c r="B52" s="15" t="s">
        <v>224</v>
      </c>
      <c r="C52" s="7">
        <v>2022</v>
      </c>
      <c r="D52" s="91"/>
      <c r="E52" s="1">
        <f t="shared" si="12"/>
        <v>9668830</v>
      </c>
      <c r="F52" s="1">
        <v>0</v>
      </c>
      <c r="G52" s="1">
        <v>0</v>
      </c>
      <c r="H52" s="1">
        <v>0</v>
      </c>
      <c r="I52" s="1">
        <v>9668830</v>
      </c>
      <c r="J52" s="1">
        <v>0</v>
      </c>
      <c r="K52" s="91"/>
    </row>
    <row r="53" spans="1:11" ht="36.6" customHeight="1" x14ac:dyDescent="0.25">
      <c r="A53" s="69" t="s">
        <v>101</v>
      </c>
      <c r="B53" s="15" t="s">
        <v>225</v>
      </c>
      <c r="C53" s="7">
        <v>2023</v>
      </c>
      <c r="D53" s="91"/>
      <c r="E53" s="1">
        <f t="shared" si="12"/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91"/>
    </row>
    <row r="54" spans="1:11" ht="39" customHeight="1" x14ac:dyDescent="0.25">
      <c r="A54" s="69" t="s">
        <v>102</v>
      </c>
      <c r="B54" s="15" t="s">
        <v>67</v>
      </c>
      <c r="C54" s="7">
        <v>2023</v>
      </c>
      <c r="D54" s="91"/>
      <c r="E54" s="1">
        <f t="shared" si="12"/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91"/>
    </row>
    <row r="55" spans="1:11" ht="36" customHeight="1" x14ac:dyDescent="0.25">
      <c r="A55" s="69" t="s">
        <v>103</v>
      </c>
      <c r="B55" s="15" t="s">
        <v>226</v>
      </c>
      <c r="C55" s="7">
        <v>2023</v>
      </c>
      <c r="D55" s="91"/>
      <c r="E55" s="1">
        <f t="shared" si="12"/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91"/>
    </row>
    <row r="56" spans="1:11" ht="41.45" customHeight="1" x14ac:dyDescent="0.25">
      <c r="A56" s="69" t="s">
        <v>104</v>
      </c>
      <c r="B56" s="15" t="s">
        <v>227</v>
      </c>
      <c r="C56" s="7">
        <v>2024</v>
      </c>
      <c r="D56" s="91"/>
      <c r="E56" s="1">
        <f t="shared" si="12"/>
        <v>540160</v>
      </c>
      <c r="F56" s="1">
        <v>0</v>
      </c>
      <c r="G56" s="1">
        <v>0</v>
      </c>
      <c r="H56" s="1">
        <v>0</v>
      </c>
      <c r="I56" s="1">
        <v>540160</v>
      </c>
      <c r="J56" s="1">
        <v>0</v>
      </c>
      <c r="K56" s="91"/>
    </row>
    <row r="57" spans="1:11" ht="35.450000000000003" customHeight="1" x14ac:dyDescent="0.25">
      <c r="A57" s="69" t="s">
        <v>105</v>
      </c>
      <c r="B57" s="15" t="s">
        <v>228</v>
      </c>
      <c r="C57" s="7">
        <v>2024</v>
      </c>
      <c r="D57" s="91"/>
      <c r="E57" s="1">
        <f t="shared" si="12"/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91"/>
    </row>
    <row r="58" spans="1:11" ht="31.9" customHeight="1" x14ac:dyDescent="0.25">
      <c r="A58" s="69" t="s">
        <v>106</v>
      </c>
      <c r="B58" s="15" t="s">
        <v>229</v>
      </c>
      <c r="C58" s="7">
        <v>2025</v>
      </c>
      <c r="D58" s="91"/>
      <c r="E58" s="1">
        <f t="shared" si="12"/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91"/>
    </row>
    <row r="59" spans="1:11" ht="28.9" customHeight="1" x14ac:dyDescent="0.25">
      <c r="A59" s="69" t="s">
        <v>107</v>
      </c>
      <c r="B59" s="15" t="s">
        <v>230</v>
      </c>
      <c r="C59" s="7">
        <v>2025</v>
      </c>
      <c r="D59" s="91"/>
      <c r="E59" s="1">
        <f t="shared" si="12"/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91"/>
    </row>
    <row r="60" spans="1:11" ht="38.25" customHeight="1" x14ac:dyDescent="0.25">
      <c r="A60" s="69" t="s">
        <v>303</v>
      </c>
      <c r="B60" s="15" t="s">
        <v>306</v>
      </c>
      <c r="C60" s="7">
        <v>2022</v>
      </c>
      <c r="D60" s="91"/>
      <c r="E60" s="1">
        <f t="shared" si="12"/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91"/>
    </row>
    <row r="61" spans="1:11" ht="38.25" customHeight="1" x14ac:dyDescent="0.25">
      <c r="A61" s="69" t="s">
        <v>304</v>
      </c>
      <c r="B61" s="15" t="s">
        <v>305</v>
      </c>
      <c r="C61" s="7">
        <v>2022</v>
      </c>
      <c r="D61" s="91"/>
      <c r="E61" s="1">
        <f t="shared" si="12"/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91"/>
    </row>
    <row r="62" spans="1:11" ht="50.25" customHeight="1" x14ac:dyDescent="0.25">
      <c r="A62" s="69" t="s">
        <v>366</v>
      </c>
      <c r="B62" s="15" t="s">
        <v>367</v>
      </c>
      <c r="C62" s="7">
        <v>2022</v>
      </c>
      <c r="D62" s="92"/>
      <c r="E62" s="1">
        <f t="shared" si="12"/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92"/>
    </row>
    <row r="63" spans="1:11" ht="34.9" customHeight="1" x14ac:dyDescent="0.25">
      <c r="A63" s="69" t="s">
        <v>108</v>
      </c>
      <c r="B63" s="15" t="s">
        <v>231</v>
      </c>
      <c r="C63" s="7">
        <v>2021</v>
      </c>
      <c r="D63" s="93" t="s">
        <v>210</v>
      </c>
      <c r="E63" s="1">
        <f>SUM(F63:J63)</f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93" t="s">
        <v>69</v>
      </c>
    </row>
    <row r="64" spans="1:11" ht="39" customHeight="1" x14ac:dyDescent="0.25">
      <c r="A64" s="69" t="s">
        <v>109</v>
      </c>
      <c r="B64" s="15" t="s">
        <v>414</v>
      </c>
      <c r="C64" s="7">
        <v>2021</v>
      </c>
      <c r="D64" s="91"/>
      <c r="E64" s="1">
        <f>SUM(F64:J64)</f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91"/>
    </row>
    <row r="65" spans="1:11" ht="31.9" customHeight="1" x14ac:dyDescent="0.25">
      <c r="A65" s="69" t="s">
        <v>110</v>
      </c>
      <c r="B65" s="15" t="s">
        <v>80</v>
      </c>
      <c r="C65" s="7">
        <v>2022</v>
      </c>
      <c r="D65" s="91"/>
      <c r="E65" s="1">
        <f t="shared" si="12"/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91"/>
    </row>
    <row r="66" spans="1:11" ht="40.15" customHeight="1" x14ac:dyDescent="0.25">
      <c r="A66" s="69" t="s">
        <v>111</v>
      </c>
      <c r="B66" s="15" t="s">
        <v>232</v>
      </c>
      <c r="C66" s="7">
        <v>2024</v>
      </c>
      <c r="D66" s="91"/>
      <c r="E66" s="1">
        <f t="shared" si="12"/>
        <v>581737</v>
      </c>
      <c r="F66" s="1">
        <v>0</v>
      </c>
      <c r="G66" s="1">
        <v>0</v>
      </c>
      <c r="H66" s="1">
        <v>0</v>
      </c>
      <c r="I66" s="1">
        <v>581737</v>
      </c>
      <c r="J66" s="1">
        <v>0</v>
      </c>
      <c r="K66" s="91"/>
    </row>
    <row r="67" spans="1:11" ht="29.25" customHeight="1" x14ac:dyDescent="0.25">
      <c r="A67" s="69" t="s">
        <v>360</v>
      </c>
      <c r="B67" s="21" t="s">
        <v>361</v>
      </c>
      <c r="C67" s="7">
        <v>2023</v>
      </c>
      <c r="D67" s="92"/>
      <c r="E67" s="1">
        <f t="shared" si="12"/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92"/>
    </row>
    <row r="68" spans="1:11" ht="69" customHeight="1" x14ac:dyDescent="0.25">
      <c r="A68" s="69" t="s">
        <v>112</v>
      </c>
      <c r="B68" s="21" t="s">
        <v>412</v>
      </c>
      <c r="C68" s="7">
        <v>2023</v>
      </c>
      <c r="D68" s="93" t="s">
        <v>210</v>
      </c>
      <c r="E68" s="1">
        <f t="shared" si="12"/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93" t="s">
        <v>70</v>
      </c>
    </row>
    <row r="69" spans="1:11" ht="63.75" customHeight="1" x14ac:dyDescent="0.25">
      <c r="A69" s="69" t="s">
        <v>113</v>
      </c>
      <c r="B69" s="15" t="s">
        <v>413</v>
      </c>
      <c r="C69" s="7">
        <v>2024</v>
      </c>
      <c r="D69" s="92"/>
      <c r="E69" s="1">
        <f t="shared" si="12"/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92"/>
    </row>
    <row r="70" spans="1:11" ht="33.75" customHeight="1" x14ac:dyDescent="0.25">
      <c r="A70" s="69" t="s">
        <v>114</v>
      </c>
      <c r="B70" s="15" t="s">
        <v>81</v>
      </c>
      <c r="C70" s="7">
        <v>2021</v>
      </c>
      <c r="D70" s="7" t="s">
        <v>210</v>
      </c>
      <c r="E70" s="1">
        <f t="shared" si="12"/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8" t="s">
        <v>71</v>
      </c>
    </row>
    <row r="71" spans="1:11" ht="30" customHeight="1" x14ac:dyDescent="0.25">
      <c r="A71" s="69" t="s">
        <v>115</v>
      </c>
      <c r="B71" s="15" t="s">
        <v>233</v>
      </c>
      <c r="C71" s="7">
        <v>2021</v>
      </c>
      <c r="D71" s="93" t="s">
        <v>210</v>
      </c>
      <c r="E71" s="1">
        <f t="shared" si="12"/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93" t="s">
        <v>72</v>
      </c>
    </row>
    <row r="72" spans="1:11" ht="29.25" customHeight="1" x14ac:dyDescent="0.25">
      <c r="A72" s="69" t="s">
        <v>116</v>
      </c>
      <c r="B72" s="15" t="s">
        <v>234</v>
      </c>
      <c r="C72" s="7">
        <v>2022</v>
      </c>
      <c r="D72" s="92"/>
      <c r="E72" s="1">
        <f t="shared" si="12"/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92"/>
    </row>
    <row r="73" spans="1:11" s="44" customFormat="1" ht="58.5" customHeight="1" x14ac:dyDescent="0.25">
      <c r="A73" s="116" t="s">
        <v>32</v>
      </c>
      <c r="B73" s="117" t="s">
        <v>430</v>
      </c>
      <c r="C73" s="118"/>
      <c r="D73" s="120"/>
      <c r="E73" s="4">
        <f>SUM(F73:J73)</f>
        <v>300000</v>
      </c>
      <c r="F73" s="4">
        <f>F74</f>
        <v>300000</v>
      </c>
      <c r="G73" s="4">
        <f>G74</f>
        <v>0</v>
      </c>
      <c r="H73" s="4">
        <f>H74</f>
        <v>0</v>
      </c>
      <c r="I73" s="4">
        <f>I74</f>
        <v>0</v>
      </c>
      <c r="J73" s="4">
        <f>J74</f>
        <v>0</v>
      </c>
      <c r="K73" s="119"/>
    </row>
    <row r="74" spans="1:11" ht="58.9" customHeight="1" x14ac:dyDescent="0.25">
      <c r="A74" s="69" t="s">
        <v>17</v>
      </c>
      <c r="B74" s="15" t="s">
        <v>63</v>
      </c>
      <c r="C74" s="7" t="s">
        <v>39</v>
      </c>
      <c r="D74" s="7" t="s">
        <v>210</v>
      </c>
      <c r="E74" s="4">
        <f>SUM(F74:J74)</f>
        <v>300000</v>
      </c>
      <c r="F74" s="1">
        <v>300000</v>
      </c>
      <c r="G74" s="1">
        <v>0</v>
      </c>
      <c r="H74" s="1">
        <v>0</v>
      </c>
      <c r="I74" s="1">
        <v>0</v>
      </c>
      <c r="J74" s="1">
        <v>0</v>
      </c>
      <c r="K74" s="18" t="s">
        <v>41</v>
      </c>
    </row>
    <row r="75" spans="1:11" s="44" customFormat="1" ht="26.25" customHeight="1" x14ac:dyDescent="0.25">
      <c r="A75" s="121"/>
      <c r="B75" s="122" t="s">
        <v>59</v>
      </c>
      <c r="C75" s="123"/>
      <c r="D75" s="28" t="s">
        <v>6</v>
      </c>
      <c r="E75" s="4">
        <f>SUM(F75:J75)</f>
        <v>573904027.82000005</v>
      </c>
      <c r="F75" s="4">
        <f>F73+F25+F21+F14</f>
        <v>96438493.260000005</v>
      </c>
      <c r="G75" s="4">
        <f>G73+G25+G21+G14</f>
        <v>111219920.41000001</v>
      </c>
      <c r="H75" s="4">
        <f>H73+H25+H21+H14</f>
        <v>119684111.15000001</v>
      </c>
      <c r="I75" s="4">
        <f>I73+I25+I21+I14</f>
        <v>129581861</v>
      </c>
      <c r="J75" s="4">
        <f>J73+J25+J21+J14</f>
        <v>116979642</v>
      </c>
      <c r="K75" s="105"/>
    </row>
    <row r="76" spans="1:11" s="44" customFormat="1" x14ac:dyDescent="0.25">
      <c r="A76" s="121"/>
      <c r="B76" s="124"/>
      <c r="C76" s="125"/>
      <c r="D76" s="28" t="s">
        <v>210</v>
      </c>
      <c r="E76" s="4">
        <f>SUM(F76:J76)</f>
        <v>260008882.12</v>
      </c>
      <c r="F76" s="4">
        <f>F75-F77</f>
        <v>47971397.260000005</v>
      </c>
      <c r="G76" s="4">
        <f>G75-G77</f>
        <v>52130339.710000008</v>
      </c>
      <c r="H76" s="4">
        <f>H75-H77</f>
        <v>55212946.150000006</v>
      </c>
      <c r="I76" s="4">
        <f>I75-I77</f>
        <v>60721669</v>
      </c>
      <c r="J76" s="4">
        <f>J75-J77</f>
        <v>43972530</v>
      </c>
      <c r="K76" s="105"/>
    </row>
    <row r="77" spans="1:11" s="44" customFormat="1" ht="20.25" customHeight="1" x14ac:dyDescent="0.25">
      <c r="A77" s="121"/>
      <c r="B77" s="126"/>
      <c r="C77" s="127"/>
      <c r="D77" s="28" t="s">
        <v>4</v>
      </c>
      <c r="E77" s="4">
        <f>SUM(F77:J77)</f>
        <v>313895145.69999999</v>
      </c>
      <c r="F77" s="4">
        <f>F19</f>
        <v>48467096</v>
      </c>
      <c r="G77" s="4">
        <f>G19+G20</f>
        <v>59089580.700000003</v>
      </c>
      <c r="H77" s="4">
        <f>H19+H20</f>
        <v>64471165</v>
      </c>
      <c r="I77" s="4">
        <f>I19+I20</f>
        <v>68860192</v>
      </c>
      <c r="J77" s="4">
        <f>J19+J20</f>
        <v>73007112</v>
      </c>
      <c r="K77" s="105"/>
    </row>
    <row r="78" spans="1:11" s="44" customFormat="1" x14ac:dyDescent="0.25">
      <c r="A78" s="128" t="s">
        <v>22</v>
      </c>
      <c r="B78" s="128"/>
      <c r="C78" s="128"/>
      <c r="D78" s="128"/>
      <c r="E78" s="128"/>
      <c r="F78" s="128"/>
      <c r="G78" s="128"/>
      <c r="H78" s="128"/>
      <c r="I78" s="128"/>
      <c r="J78" s="128"/>
      <c r="K78" s="128"/>
    </row>
    <row r="79" spans="1:11" s="44" customFormat="1" ht="41.25" customHeight="1" x14ac:dyDescent="0.25">
      <c r="A79" s="129">
        <v>5</v>
      </c>
      <c r="B79" s="117" t="s">
        <v>431</v>
      </c>
      <c r="C79" s="118"/>
      <c r="D79" s="118"/>
      <c r="E79" s="130">
        <f t="shared" ref="E79:J79" si="13">SUM(E80:E87)</f>
        <v>1190434715.6399999</v>
      </c>
      <c r="F79" s="130">
        <f t="shared" si="13"/>
        <v>198010510.65000001</v>
      </c>
      <c r="G79" s="130">
        <f>SUM(G80:G87)</f>
        <v>214493796.60000002</v>
      </c>
      <c r="H79" s="130">
        <f>SUM(H80:H87)</f>
        <v>230375142.82999998</v>
      </c>
      <c r="I79" s="4">
        <f t="shared" si="13"/>
        <v>270287033.07999998</v>
      </c>
      <c r="J79" s="4">
        <f t="shared" si="13"/>
        <v>277268232.48000002</v>
      </c>
      <c r="K79" s="131"/>
    </row>
    <row r="80" spans="1:11" ht="63" customHeight="1" x14ac:dyDescent="0.25">
      <c r="A80" s="69" t="s">
        <v>117</v>
      </c>
      <c r="B80" s="15" t="s">
        <v>25</v>
      </c>
      <c r="C80" s="7" t="s">
        <v>10</v>
      </c>
      <c r="D80" s="7" t="s">
        <v>210</v>
      </c>
      <c r="E80" s="1">
        <f t="shared" ref="E80:E87" si="14">SUM(F80:J80)</f>
        <v>684492</v>
      </c>
      <c r="F80" s="1">
        <f>340250-90962</f>
        <v>249288</v>
      </c>
      <c r="G80" s="1">
        <f>249000-62796</f>
        <v>186204</v>
      </c>
      <c r="H80" s="1">
        <v>249000</v>
      </c>
      <c r="I80" s="1">
        <v>0</v>
      </c>
      <c r="J80" s="1">
        <v>0</v>
      </c>
      <c r="K80" s="22" t="s">
        <v>235</v>
      </c>
    </row>
    <row r="81" spans="1:11" ht="39.75" customHeight="1" x14ac:dyDescent="0.25">
      <c r="A81" s="69" t="s">
        <v>118</v>
      </c>
      <c r="B81" s="15" t="s">
        <v>24</v>
      </c>
      <c r="C81" s="7" t="s">
        <v>10</v>
      </c>
      <c r="D81" s="7" t="s">
        <v>210</v>
      </c>
      <c r="E81" s="1">
        <f t="shared" si="14"/>
        <v>273748092.72000003</v>
      </c>
      <c r="F81" s="1">
        <v>54554305.649999999</v>
      </c>
      <c r="G81" s="1">
        <v>57975612.68</v>
      </c>
      <c r="H81" s="1">
        <v>62326551.829999998</v>
      </c>
      <c r="I81" s="1">
        <v>51655146.079999998</v>
      </c>
      <c r="J81" s="1">
        <v>47236476.479999997</v>
      </c>
      <c r="K81" s="94" t="s">
        <v>42</v>
      </c>
    </row>
    <row r="82" spans="1:11" ht="80.25" customHeight="1" x14ac:dyDescent="0.25">
      <c r="A82" s="69" t="s">
        <v>119</v>
      </c>
      <c r="B82" s="19" t="s">
        <v>26</v>
      </c>
      <c r="C82" s="7" t="s">
        <v>10</v>
      </c>
      <c r="D82" s="7" t="s">
        <v>5</v>
      </c>
      <c r="E82" s="1">
        <f t="shared" si="14"/>
        <v>97751801.560000002</v>
      </c>
      <c r="F82" s="1">
        <v>14601600</v>
      </c>
      <c r="G82" s="1">
        <v>14354201.560000001</v>
      </c>
      <c r="H82" s="1">
        <v>17128800</v>
      </c>
      <c r="I82" s="1">
        <v>25833600</v>
      </c>
      <c r="J82" s="1">
        <v>25833600</v>
      </c>
      <c r="K82" s="95"/>
    </row>
    <row r="83" spans="1:11" ht="148.15" customHeight="1" x14ac:dyDescent="0.25">
      <c r="A83" s="69" t="s">
        <v>120</v>
      </c>
      <c r="B83" s="15" t="s">
        <v>362</v>
      </c>
      <c r="C83" s="7" t="s">
        <v>10</v>
      </c>
      <c r="D83" s="93" t="s">
        <v>4</v>
      </c>
      <c r="E83" s="1">
        <f t="shared" si="14"/>
        <v>762031137</v>
      </c>
      <c r="F83" s="1">
        <v>119590217</v>
      </c>
      <c r="G83" s="1">
        <f>127712433+4285153</f>
        <v>131997586</v>
      </c>
      <c r="H83" s="1">
        <v>138220991</v>
      </c>
      <c r="I83" s="1">
        <v>180483487</v>
      </c>
      <c r="J83" s="23">
        <v>191738856</v>
      </c>
      <c r="K83" s="95"/>
    </row>
    <row r="84" spans="1:11" ht="58.5" customHeight="1" x14ac:dyDescent="0.25">
      <c r="A84" s="69" t="s">
        <v>350</v>
      </c>
      <c r="B84" s="15" t="s">
        <v>351</v>
      </c>
      <c r="C84" s="7"/>
      <c r="D84" s="91"/>
      <c r="E84" s="1">
        <f t="shared" si="14"/>
        <v>468442.36</v>
      </c>
      <c r="F84" s="1">
        <v>0</v>
      </c>
      <c r="G84" s="1">
        <v>468442.36</v>
      </c>
      <c r="H84" s="1">
        <v>0</v>
      </c>
      <c r="I84" s="1">
        <v>0</v>
      </c>
      <c r="J84" s="23">
        <v>0</v>
      </c>
      <c r="K84" s="95"/>
    </row>
    <row r="85" spans="1:11" ht="93" customHeight="1" x14ac:dyDescent="0.25">
      <c r="A85" s="69" t="s">
        <v>121</v>
      </c>
      <c r="B85" s="19" t="s">
        <v>27</v>
      </c>
      <c r="C85" s="7" t="s">
        <v>10</v>
      </c>
      <c r="D85" s="92"/>
      <c r="E85" s="1">
        <f t="shared" si="14"/>
        <v>17125600</v>
      </c>
      <c r="F85" s="1">
        <v>2886600</v>
      </c>
      <c r="G85" s="1">
        <v>2567650</v>
      </c>
      <c r="H85" s="1">
        <v>3890450</v>
      </c>
      <c r="I85" s="1">
        <v>3890450</v>
      </c>
      <c r="J85" s="1">
        <v>3890450</v>
      </c>
      <c r="K85" s="95"/>
    </row>
    <row r="86" spans="1:11" ht="126" customHeight="1" x14ac:dyDescent="0.25">
      <c r="A86" s="69" t="s">
        <v>122</v>
      </c>
      <c r="B86" s="19" t="s">
        <v>28</v>
      </c>
      <c r="C86" s="7" t="s">
        <v>10</v>
      </c>
      <c r="D86" s="7" t="s">
        <v>280</v>
      </c>
      <c r="E86" s="1">
        <f t="shared" si="14"/>
        <v>38435240</v>
      </c>
      <c r="F86" s="1">
        <v>6128500</v>
      </c>
      <c r="G86" s="1">
        <v>6889190</v>
      </c>
      <c r="H86" s="1">
        <v>8424350</v>
      </c>
      <c r="I86" s="1">
        <v>8424350</v>
      </c>
      <c r="J86" s="1">
        <v>8568850</v>
      </c>
      <c r="K86" s="95"/>
    </row>
    <row r="87" spans="1:11" ht="115.5" customHeight="1" x14ac:dyDescent="0.25">
      <c r="A87" s="69" t="s">
        <v>368</v>
      </c>
      <c r="B87" s="19" t="s">
        <v>383</v>
      </c>
      <c r="C87" s="16" t="s">
        <v>369</v>
      </c>
      <c r="D87" s="7" t="s">
        <v>210</v>
      </c>
      <c r="E87" s="1">
        <f t="shared" si="14"/>
        <v>189910</v>
      </c>
      <c r="F87" s="1">
        <v>0</v>
      </c>
      <c r="G87" s="1">
        <v>54910</v>
      </c>
      <c r="H87" s="1">
        <v>135000</v>
      </c>
      <c r="I87" s="1">
        <v>0</v>
      </c>
      <c r="J87" s="23">
        <v>0</v>
      </c>
      <c r="K87" s="96"/>
    </row>
    <row r="88" spans="1:11" s="44" customFormat="1" ht="45" customHeight="1" x14ac:dyDescent="0.25">
      <c r="A88" s="116" t="s">
        <v>123</v>
      </c>
      <c r="B88" s="117" t="s">
        <v>432</v>
      </c>
      <c r="C88" s="118"/>
      <c r="D88" s="118"/>
      <c r="E88" s="4">
        <f>SUM(E89:E93)</f>
        <v>575253127.66999996</v>
      </c>
      <c r="F88" s="4">
        <f t="shared" ref="F88:J88" si="15">SUM(F89:F93)</f>
        <v>8065493.2300000004</v>
      </c>
      <c r="G88" s="4">
        <f>SUM(G89:G93)</f>
        <v>237693240.09</v>
      </c>
      <c r="H88" s="4">
        <f>SUM(H89:H93)</f>
        <v>322904394.34999996</v>
      </c>
      <c r="I88" s="4">
        <f t="shared" si="15"/>
        <v>3295000</v>
      </c>
      <c r="J88" s="4">
        <f t="shared" si="15"/>
        <v>3295000</v>
      </c>
      <c r="K88" s="131"/>
    </row>
    <row r="89" spans="1:11" ht="106.9" customHeight="1" x14ac:dyDescent="0.25">
      <c r="A89" s="69" t="s">
        <v>132</v>
      </c>
      <c r="B89" s="19" t="s">
        <v>30</v>
      </c>
      <c r="C89" s="7" t="s">
        <v>10</v>
      </c>
      <c r="D89" s="93" t="s">
        <v>4</v>
      </c>
      <c r="E89" s="1">
        <f t="shared" ref="E89:E95" si="16">SUM(F89:J89)</f>
        <v>0</v>
      </c>
      <c r="F89" s="1">
        <v>0</v>
      </c>
      <c r="G89" s="1">
        <v>0</v>
      </c>
      <c r="H89" s="1">
        <v>0</v>
      </c>
      <c r="I89" s="1">
        <v>0</v>
      </c>
      <c r="J89" s="23">
        <v>0</v>
      </c>
      <c r="K89" s="94" t="s">
        <v>14</v>
      </c>
    </row>
    <row r="90" spans="1:11" ht="106.9" customHeight="1" x14ac:dyDescent="0.25">
      <c r="A90" s="69" t="s">
        <v>320</v>
      </c>
      <c r="B90" s="19" t="s">
        <v>321</v>
      </c>
      <c r="C90" s="7" t="s">
        <v>125</v>
      </c>
      <c r="D90" s="92"/>
      <c r="E90" s="1">
        <f t="shared" si="16"/>
        <v>557897553.49000001</v>
      </c>
      <c r="F90" s="1">
        <v>7583840</v>
      </c>
      <c r="G90" s="1">
        <f>265419478.09-G91+705000-30000000</f>
        <v>233320714.28999999</v>
      </c>
      <c r="H90" s="1">
        <v>316992999.19999999</v>
      </c>
      <c r="I90" s="1">
        <v>0</v>
      </c>
      <c r="J90" s="23">
        <v>0</v>
      </c>
      <c r="K90" s="95"/>
    </row>
    <row r="91" spans="1:11" ht="54" customHeight="1" x14ac:dyDescent="0.25">
      <c r="A91" s="69" t="s">
        <v>133</v>
      </c>
      <c r="B91" s="19" t="s">
        <v>29</v>
      </c>
      <c r="C91" s="24" t="s">
        <v>10</v>
      </c>
      <c r="D91" s="105" t="s">
        <v>11</v>
      </c>
      <c r="E91" s="1">
        <f t="shared" si="16"/>
        <v>5421812.1799999997</v>
      </c>
      <c r="F91" s="1">
        <v>61653.23</v>
      </c>
      <c r="G91" s="1">
        <f>2098763.8+705000</f>
        <v>2803763.8</v>
      </c>
      <c r="H91" s="1">
        <v>2556395.15</v>
      </c>
      <c r="I91" s="1">
        <v>0</v>
      </c>
      <c r="J91" s="23">
        <v>0</v>
      </c>
      <c r="K91" s="95"/>
    </row>
    <row r="92" spans="1:11" ht="62.45" customHeight="1" x14ac:dyDescent="0.25">
      <c r="A92" s="69" t="s">
        <v>423</v>
      </c>
      <c r="B92" s="6" t="s">
        <v>424</v>
      </c>
      <c r="C92" s="25"/>
      <c r="D92" s="105"/>
      <c r="E92" s="1">
        <f t="shared" si="16"/>
        <v>1200000</v>
      </c>
      <c r="F92" s="1">
        <v>0</v>
      </c>
      <c r="G92" s="1">
        <v>0</v>
      </c>
      <c r="H92" s="1">
        <v>1200000</v>
      </c>
      <c r="I92" s="1">
        <v>0</v>
      </c>
      <c r="J92" s="23">
        <v>0</v>
      </c>
      <c r="K92" s="26"/>
    </row>
    <row r="93" spans="1:11" ht="73.5" customHeight="1" x14ac:dyDescent="0.25">
      <c r="A93" s="69" t="s">
        <v>425</v>
      </c>
      <c r="B93" s="6" t="s">
        <v>426</v>
      </c>
      <c r="C93" s="25"/>
      <c r="D93" s="7" t="s">
        <v>4</v>
      </c>
      <c r="E93" s="1">
        <f>SUM(F93:J93)</f>
        <v>10733762</v>
      </c>
      <c r="F93" s="1">
        <v>420000</v>
      </c>
      <c r="G93" s="1">
        <v>1568762</v>
      </c>
      <c r="H93" s="1">
        <v>2155000</v>
      </c>
      <c r="I93" s="1">
        <v>3295000</v>
      </c>
      <c r="J93" s="23">
        <v>3295000</v>
      </c>
      <c r="K93" s="26"/>
    </row>
    <row r="94" spans="1:11" s="44" customFormat="1" ht="55.5" customHeight="1" x14ac:dyDescent="0.25">
      <c r="A94" s="116" t="s">
        <v>134</v>
      </c>
      <c r="B94" s="117" t="s">
        <v>433</v>
      </c>
      <c r="C94" s="118"/>
      <c r="D94" s="118"/>
      <c r="E94" s="4">
        <f t="shared" si="16"/>
        <v>2518000</v>
      </c>
      <c r="F94" s="4">
        <f>SUM(F95)</f>
        <v>2518000</v>
      </c>
      <c r="G94" s="4">
        <f>SUM(G95:G98)</f>
        <v>0</v>
      </c>
      <c r="H94" s="4">
        <f>SUM(H95:H98)</f>
        <v>0</v>
      </c>
      <c r="I94" s="4">
        <f>SUM(I95:I98)</f>
        <v>0</v>
      </c>
      <c r="J94" s="4">
        <f>SUM(J95:J98)</f>
        <v>0</v>
      </c>
      <c r="K94" s="81"/>
    </row>
    <row r="95" spans="1:11" ht="95.45" customHeight="1" x14ac:dyDescent="0.25">
      <c r="A95" s="70" t="s">
        <v>135</v>
      </c>
      <c r="B95" s="93" t="s">
        <v>199</v>
      </c>
      <c r="C95" s="7">
        <v>2021</v>
      </c>
      <c r="D95" s="7" t="s">
        <v>281</v>
      </c>
      <c r="E95" s="4">
        <f t="shared" si="16"/>
        <v>2518000</v>
      </c>
      <c r="F95" s="1">
        <v>2518000</v>
      </c>
      <c r="G95" s="1">
        <v>0</v>
      </c>
      <c r="H95" s="1">
        <v>0</v>
      </c>
      <c r="I95" s="1">
        <v>0</v>
      </c>
      <c r="J95" s="1">
        <v>0</v>
      </c>
      <c r="K95" s="27" t="s">
        <v>38</v>
      </c>
    </row>
    <row r="96" spans="1:11" ht="19.149999999999999" customHeight="1" x14ac:dyDescent="0.25">
      <c r="A96" s="71"/>
      <c r="B96" s="91"/>
      <c r="C96" s="7"/>
      <c r="D96" s="7" t="s">
        <v>282</v>
      </c>
      <c r="E96" s="4">
        <v>0</v>
      </c>
      <c r="F96" s="1">
        <v>1569563.4</v>
      </c>
      <c r="G96" s="1">
        <v>0</v>
      </c>
      <c r="H96" s="1">
        <v>0</v>
      </c>
      <c r="I96" s="1">
        <v>0</v>
      </c>
      <c r="J96" s="1">
        <v>0</v>
      </c>
      <c r="K96" s="27"/>
    </row>
    <row r="97" spans="1:11" ht="15.6" customHeight="1" x14ac:dyDescent="0.25">
      <c r="A97" s="71"/>
      <c r="B97" s="92"/>
      <c r="C97" s="7"/>
      <c r="D97" s="7" t="s">
        <v>210</v>
      </c>
      <c r="E97" s="4">
        <v>0</v>
      </c>
      <c r="F97" s="1">
        <v>948436.6</v>
      </c>
      <c r="G97" s="1">
        <v>0</v>
      </c>
      <c r="H97" s="1">
        <v>0</v>
      </c>
      <c r="I97" s="1">
        <v>0</v>
      </c>
      <c r="J97" s="1">
        <v>0</v>
      </c>
      <c r="K97" s="27"/>
    </row>
    <row r="98" spans="1:11" ht="64.900000000000006" customHeight="1" x14ac:dyDescent="0.25">
      <c r="A98" s="71" t="s">
        <v>136</v>
      </c>
      <c r="B98" s="93" t="s">
        <v>128</v>
      </c>
      <c r="C98" s="7" t="s">
        <v>125</v>
      </c>
      <c r="D98" s="7" t="s">
        <v>281</v>
      </c>
      <c r="E98" s="4">
        <f>SUM(F98:J98)</f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4" t="s">
        <v>42</v>
      </c>
    </row>
    <row r="99" spans="1:11" ht="18" customHeight="1" x14ac:dyDescent="0.25">
      <c r="A99" s="72"/>
      <c r="B99" s="91"/>
      <c r="C99" s="28"/>
      <c r="D99" s="7" t="s">
        <v>280</v>
      </c>
      <c r="E99" s="4">
        <f>SUM(F99:J99)</f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4"/>
    </row>
    <row r="100" spans="1:11" ht="19.149999999999999" customHeight="1" x14ac:dyDescent="0.25">
      <c r="A100" s="73"/>
      <c r="B100" s="92"/>
      <c r="C100" s="28"/>
      <c r="D100" s="7" t="s">
        <v>210</v>
      </c>
      <c r="E100" s="4">
        <f>SUM(F100:J100)</f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4"/>
    </row>
    <row r="101" spans="1:11" s="44" customFormat="1" ht="37.5" customHeight="1" x14ac:dyDescent="0.25">
      <c r="A101" s="116" t="s">
        <v>137</v>
      </c>
      <c r="B101" s="117" t="s">
        <v>434</v>
      </c>
      <c r="C101" s="118"/>
      <c r="D101" s="118"/>
      <c r="E101" s="4">
        <f>SUM(F101:J101)</f>
        <v>51462548.031313129</v>
      </c>
      <c r="F101" s="1">
        <f>SUM(F102:F193)</f>
        <v>3822275.9</v>
      </c>
      <c r="G101" s="1">
        <f t="shared" ref="G101:J101" si="17">SUM(G102:G193)</f>
        <v>3465995</v>
      </c>
      <c r="H101" s="1">
        <f>H110+H173+H180+H189+H190+H191+H192+H193</f>
        <v>34359206.13131313</v>
      </c>
      <c r="I101" s="1">
        <f t="shared" si="17"/>
        <v>4256769</v>
      </c>
      <c r="J101" s="1">
        <f t="shared" si="17"/>
        <v>5558302</v>
      </c>
      <c r="K101" s="81"/>
    </row>
    <row r="102" spans="1:11" ht="43.15" customHeight="1" x14ac:dyDescent="0.25">
      <c r="A102" s="69" t="s">
        <v>138</v>
      </c>
      <c r="B102" s="6" t="s">
        <v>124</v>
      </c>
      <c r="C102" s="7">
        <v>2021</v>
      </c>
      <c r="D102" s="29" t="s">
        <v>210</v>
      </c>
      <c r="E102" s="1">
        <f t="shared" ref="E102:E114" si="18">SUM(F102:J102)</f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94" t="s">
        <v>43</v>
      </c>
    </row>
    <row r="103" spans="1:11" ht="44.45" customHeight="1" x14ac:dyDescent="0.25">
      <c r="A103" s="69" t="s">
        <v>139</v>
      </c>
      <c r="B103" s="6" t="s">
        <v>200</v>
      </c>
      <c r="C103" s="7">
        <v>2021</v>
      </c>
      <c r="D103" s="30"/>
      <c r="E103" s="1">
        <f t="shared" si="18"/>
        <v>580000</v>
      </c>
      <c r="F103" s="1">
        <v>580000</v>
      </c>
      <c r="G103" s="1">
        <v>0</v>
      </c>
      <c r="H103" s="1">
        <v>0</v>
      </c>
      <c r="I103" s="1">
        <v>0</v>
      </c>
      <c r="J103" s="1">
        <v>0</v>
      </c>
      <c r="K103" s="95"/>
    </row>
    <row r="104" spans="1:11" ht="58.15" customHeight="1" x14ac:dyDescent="0.25">
      <c r="A104" s="69" t="s">
        <v>140</v>
      </c>
      <c r="B104" s="6" t="s">
        <v>198</v>
      </c>
      <c r="C104" s="7">
        <v>2021</v>
      </c>
      <c r="D104" s="30"/>
      <c r="E104" s="1">
        <f t="shared" si="18"/>
        <v>192359.9</v>
      </c>
      <c r="F104" s="1">
        <v>192359.9</v>
      </c>
      <c r="G104" s="1">
        <v>0</v>
      </c>
      <c r="H104" s="1">
        <v>0</v>
      </c>
      <c r="I104" s="1">
        <v>0</v>
      </c>
      <c r="J104" s="1">
        <v>0</v>
      </c>
      <c r="K104" s="95"/>
    </row>
    <row r="105" spans="1:11" ht="50.45" customHeight="1" x14ac:dyDescent="0.25">
      <c r="A105" s="69" t="s">
        <v>203</v>
      </c>
      <c r="B105" s="6" t="s">
        <v>126</v>
      </c>
      <c r="C105" s="7">
        <v>2023</v>
      </c>
      <c r="D105" s="30"/>
      <c r="E105" s="1">
        <f t="shared" si="18"/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95"/>
    </row>
    <row r="106" spans="1:11" ht="41.45" customHeight="1" x14ac:dyDescent="0.25">
      <c r="A106" s="69" t="s">
        <v>204</v>
      </c>
      <c r="B106" s="6" t="s">
        <v>285</v>
      </c>
      <c r="C106" s="7">
        <v>2021</v>
      </c>
      <c r="D106" s="30"/>
      <c r="E106" s="1">
        <f t="shared" si="18"/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95"/>
    </row>
    <row r="107" spans="1:11" ht="21" customHeight="1" x14ac:dyDescent="0.25">
      <c r="A107" s="69" t="s">
        <v>322</v>
      </c>
      <c r="B107" s="6" t="s">
        <v>323</v>
      </c>
      <c r="C107" s="7">
        <v>2022</v>
      </c>
      <c r="D107" s="30"/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95"/>
    </row>
    <row r="108" spans="1:11" ht="23.25" customHeight="1" x14ac:dyDescent="0.25">
      <c r="A108" s="69" t="s">
        <v>324</v>
      </c>
      <c r="B108" s="6" t="s">
        <v>205</v>
      </c>
      <c r="C108" s="7">
        <v>2021</v>
      </c>
      <c r="D108" s="30"/>
      <c r="E108" s="1">
        <f t="shared" si="18"/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95"/>
    </row>
    <row r="109" spans="1:11" ht="29.45" customHeight="1" x14ac:dyDescent="0.25">
      <c r="A109" s="69" t="s">
        <v>340</v>
      </c>
      <c r="B109" s="6" t="s">
        <v>341</v>
      </c>
      <c r="C109" s="7">
        <v>2022</v>
      </c>
      <c r="D109" s="30"/>
      <c r="E109" s="1">
        <f t="shared" si="18"/>
        <v>166000</v>
      </c>
      <c r="F109" s="1">
        <v>0</v>
      </c>
      <c r="G109" s="1">
        <v>166000</v>
      </c>
      <c r="H109" s="1">
        <v>0</v>
      </c>
      <c r="I109" s="1">
        <v>0</v>
      </c>
      <c r="J109" s="1">
        <v>0</v>
      </c>
      <c r="K109" s="26"/>
    </row>
    <row r="110" spans="1:11" ht="40.5" customHeight="1" x14ac:dyDescent="0.25">
      <c r="A110" s="83" t="s">
        <v>387</v>
      </c>
      <c r="B110" s="19" t="s">
        <v>399</v>
      </c>
      <c r="C110" s="93">
        <v>2023</v>
      </c>
      <c r="D110" s="28" t="s">
        <v>281</v>
      </c>
      <c r="E110" s="4">
        <f t="shared" si="18"/>
        <v>700853.60000000009</v>
      </c>
      <c r="F110" s="4">
        <v>0</v>
      </c>
      <c r="G110" s="4">
        <v>0</v>
      </c>
      <c r="H110" s="4">
        <f>SUM(H111:H113)</f>
        <v>700853.60000000009</v>
      </c>
      <c r="I110" s="1">
        <v>0</v>
      </c>
      <c r="J110" s="1">
        <v>0</v>
      </c>
      <c r="K110" s="26"/>
    </row>
    <row r="111" spans="1:11" ht="29.45" customHeight="1" x14ac:dyDescent="0.25">
      <c r="A111" s="97"/>
      <c r="B111" s="99" t="s">
        <v>388</v>
      </c>
      <c r="C111" s="91"/>
      <c r="D111" s="7" t="s">
        <v>385</v>
      </c>
      <c r="E111" s="1">
        <f t="shared" si="18"/>
        <v>599795.06000000006</v>
      </c>
      <c r="F111" s="1">
        <v>0</v>
      </c>
      <c r="G111" s="1">
        <v>0</v>
      </c>
      <c r="H111" s="1">
        <v>599795.06000000006</v>
      </c>
      <c r="I111" s="1">
        <v>0</v>
      </c>
      <c r="J111" s="1">
        <v>0</v>
      </c>
      <c r="K111" s="26"/>
    </row>
    <row r="112" spans="1:11" ht="29.45" customHeight="1" x14ac:dyDescent="0.25">
      <c r="A112" s="97"/>
      <c r="B112" s="99"/>
      <c r="C112" s="91"/>
      <c r="D112" s="7" t="s">
        <v>386</v>
      </c>
      <c r="E112" s="1">
        <f t="shared" si="18"/>
        <v>6058.54</v>
      </c>
      <c r="F112" s="1">
        <v>0</v>
      </c>
      <c r="G112" s="1">
        <v>0</v>
      </c>
      <c r="H112" s="1">
        <v>6058.54</v>
      </c>
      <c r="I112" s="1">
        <v>0</v>
      </c>
      <c r="J112" s="1">
        <v>0</v>
      </c>
      <c r="K112" s="26"/>
    </row>
    <row r="113" spans="1:11" ht="29.45" customHeight="1" x14ac:dyDescent="0.25">
      <c r="A113" s="98"/>
      <c r="B113" s="19" t="s">
        <v>400</v>
      </c>
      <c r="C113" s="92"/>
      <c r="D113" s="7" t="s">
        <v>210</v>
      </c>
      <c r="E113" s="1">
        <f t="shared" si="18"/>
        <v>95000</v>
      </c>
      <c r="F113" s="1">
        <v>0</v>
      </c>
      <c r="G113" s="1">
        <v>0</v>
      </c>
      <c r="H113" s="1">
        <v>95000</v>
      </c>
      <c r="I113" s="1">
        <v>0</v>
      </c>
      <c r="J113" s="1">
        <v>0</v>
      </c>
      <c r="K113" s="26"/>
    </row>
    <row r="114" spans="1:11" ht="44.45" customHeight="1" x14ac:dyDescent="0.25">
      <c r="A114" s="69" t="s">
        <v>141</v>
      </c>
      <c r="B114" s="6" t="s">
        <v>243</v>
      </c>
      <c r="C114" s="7">
        <v>2021</v>
      </c>
      <c r="D114" s="7"/>
      <c r="E114" s="1">
        <f t="shared" si="18"/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  <c r="K114" s="22" t="s">
        <v>38</v>
      </c>
    </row>
    <row r="115" spans="1:11" ht="34.15" customHeight="1" x14ac:dyDescent="0.25">
      <c r="A115" s="69" t="s">
        <v>142</v>
      </c>
      <c r="B115" s="6" t="s">
        <v>244</v>
      </c>
      <c r="C115" s="7">
        <v>2022</v>
      </c>
      <c r="D115" s="30"/>
      <c r="E115" s="1">
        <f t="shared" ref="E115:E117" si="19">SUM(F115:J115)</f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95" t="s">
        <v>43</v>
      </c>
    </row>
    <row r="116" spans="1:11" ht="20.45" customHeight="1" x14ac:dyDescent="0.25">
      <c r="A116" s="69" t="s">
        <v>143</v>
      </c>
      <c r="B116" s="6" t="s">
        <v>245</v>
      </c>
      <c r="C116" s="7">
        <v>2022</v>
      </c>
      <c r="D116" s="30"/>
      <c r="E116" s="1">
        <f t="shared" si="19"/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95"/>
    </row>
    <row r="117" spans="1:11" ht="29.25" customHeight="1" x14ac:dyDescent="0.25">
      <c r="A117" s="69" t="s">
        <v>144</v>
      </c>
      <c r="B117" s="6" t="s">
        <v>246</v>
      </c>
      <c r="C117" s="7">
        <v>2022</v>
      </c>
      <c r="D117" s="30"/>
      <c r="E117" s="1">
        <f t="shared" si="19"/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95"/>
    </row>
    <row r="118" spans="1:11" ht="42" customHeight="1" x14ac:dyDescent="0.25">
      <c r="A118" s="69" t="s">
        <v>145</v>
      </c>
      <c r="B118" s="6" t="s">
        <v>236</v>
      </c>
      <c r="C118" s="7">
        <v>2022</v>
      </c>
      <c r="D118" s="93" t="s">
        <v>210</v>
      </c>
      <c r="E118" s="1">
        <f>SUM(F118:J118)</f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94" t="s">
        <v>38</v>
      </c>
    </row>
    <row r="119" spans="1:11" ht="24" customHeight="1" x14ac:dyDescent="0.25">
      <c r="A119" s="69" t="s">
        <v>146</v>
      </c>
      <c r="B119" s="6" t="s">
        <v>288</v>
      </c>
      <c r="C119" s="7">
        <v>2022</v>
      </c>
      <c r="D119" s="91"/>
      <c r="E119" s="1">
        <f t="shared" ref="E119:E135" si="20">SUM(F119:J119)</f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95"/>
    </row>
    <row r="120" spans="1:11" ht="30" customHeight="1" x14ac:dyDescent="0.25">
      <c r="A120" s="69" t="s">
        <v>242</v>
      </c>
      <c r="B120" s="6" t="s">
        <v>202</v>
      </c>
      <c r="C120" s="7">
        <v>2021</v>
      </c>
      <c r="D120" s="91"/>
      <c r="E120" s="1">
        <f t="shared" si="20"/>
        <v>423670</v>
      </c>
      <c r="F120" s="1">
        <v>423670</v>
      </c>
      <c r="G120" s="1">
        <v>0</v>
      </c>
      <c r="H120" s="1">
        <v>0</v>
      </c>
      <c r="I120" s="1">
        <v>0</v>
      </c>
      <c r="J120" s="1">
        <v>0</v>
      </c>
      <c r="K120" s="95"/>
    </row>
    <row r="121" spans="1:11" ht="30" customHeight="1" x14ac:dyDescent="0.25">
      <c r="A121" s="69" t="s">
        <v>295</v>
      </c>
      <c r="B121" s="6" t="s">
        <v>296</v>
      </c>
      <c r="C121" s="7">
        <v>2021</v>
      </c>
      <c r="D121" s="91"/>
      <c r="E121" s="1">
        <v>0</v>
      </c>
      <c r="F121" s="1">
        <v>184594</v>
      </c>
      <c r="G121" s="1">
        <v>0</v>
      </c>
      <c r="H121" s="1">
        <v>0</v>
      </c>
      <c r="I121" s="1">
        <v>0</v>
      </c>
      <c r="J121" s="1">
        <v>0</v>
      </c>
      <c r="K121" s="95"/>
    </row>
    <row r="122" spans="1:11" ht="34.15" customHeight="1" x14ac:dyDescent="0.25">
      <c r="A122" s="69" t="s">
        <v>147</v>
      </c>
      <c r="B122" s="6" t="s">
        <v>237</v>
      </c>
      <c r="C122" s="7">
        <v>2023</v>
      </c>
      <c r="D122" s="91"/>
      <c r="E122" s="1">
        <f t="shared" si="20"/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95"/>
    </row>
    <row r="123" spans="1:11" ht="42" customHeight="1" x14ac:dyDescent="0.25">
      <c r="A123" s="69" t="s">
        <v>148</v>
      </c>
      <c r="B123" s="6" t="s">
        <v>238</v>
      </c>
      <c r="C123" s="7">
        <v>2023</v>
      </c>
      <c r="D123" s="91"/>
      <c r="E123" s="1">
        <f t="shared" si="20"/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95"/>
    </row>
    <row r="124" spans="1:11" ht="31.9" customHeight="1" x14ac:dyDescent="0.25">
      <c r="A124" s="69" t="s">
        <v>149</v>
      </c>
      <c r="B124" s="6" t="s">
        <v>239</v>
      </c>
      <c r="C124" s="7">
        <v>2024</v>
      </c>
      <c r="D124" s="91"/>
      <c r="E124" s="1">
        <f t="shared" si="20"/>
        <v>1972370</v>
      </c>
      <c r="F124" s="1">
        <v>0</v>
      </c>
      <c r="G124" s="1">
        <v>0</v>
      </c>
      <c r="H124" s="1">
        <v>0</v>
      </c>
      <c r="I124" s="1">
        <v>1972370</v>
      </c>
      <c r="J124" s="1">
        <v>0</v>
      </c>
      <c r="K124" s="95"/>
    </row>
    <row r="125" spans="1:11" ht="33" customHeight="1" x14ac:dyDescent="0.25">
      <c r="A125" s="69" t="s">
        <v>150</v>
      </c>
      <c r="B125" s="6" t="s">
        <v>240</v>
      </c>
      <c r="C125" s="7">
        <v>2024</v>
      </c>
      <c r="D125" s="91"/>
      <c r="E125" s="1">
        <f t="shared" si="20"/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95"/>
    </row>
    <row r="126" spans="1:11" ht="43.9" customHeight="1" x14ac:dyDescent="0.25">
      <c r="A126" s="69" t="s">
        <v>151</v>
      </c>
      <c r="B126" s="6" t="s">
        <v>241</v>
      </c>
      <c r="C126" s="7">
        <v>2025</v>
      </c>
      <c r="D126" s="91"/>
      <c r="E126" s="1">
        <f t="shared" si="20"/>
        <v>5558302</v>
      </c>
      <c r="F126" s="1">
        <v>0</v>
      </c>
      <c r="G126" s="1">
        <v>0</v>
      </c>
      <c r="H126" s="1">
        <v>0</v>
      </c>
      <c r="I126" s="1">
        <v>0</v>
      </c>
      <c r="J126" s="1">
        <v>5558302</v>
      </c>
      <c r="K126" s="95"/>
    </row>
    <row r="127" spans="1:11" ht="43.9" customHeight="1" x14ac:dyDescent="0.25">
      <c r="A127" s="69" t="s">
        <v>289</v>
      </c>
      <c r="B127" s="6" t="s">
        <v>290</v>
      </c>
      <c r="C127" s="7">
        <v>2021</v>
      </c>
      <c r="D127" s="91"/>
      <c r="E127" s="1">
        <f t="shared" si="20"/>
        <v>600000</v>
      </c>
      <c r="F127" s="1">
        <v>600000</v>
      </c>
      <c r="G127" s="1">
        <v>0</v>
      </c>
      <c r="H127" s="1">
        <v>0</v>
      </c>
      <c r="I127" s="1">
        <v>0</v>
      </c>
      <c r="J127" s="1">
        <v>0</v>
      </c>
      <c r="K127" s="95"/>
    </row>
    <row r="128" spans="1:11" ht="53.25" customHeight="1" x14ac:dyDescent="0.25">
      <c r="A128" s="69" t="s">
        <v>291</v>
      </c>
      <c r="B128" s="6" t="s">
        <v>292</v>
      </c>
      <c r="C128" s="7">
        <v>2021</v>
      </c>
      <c r="D128" s="91"/>
      <c r="E128" s="1">
        <f t="shared" si="20"/>
        <v>350000</v>
      </c>
      <c r="F128" s="1">
        <v>350000</v>
      </c>
      <c r="G128" s="1">
        <v>0</v>
      </c>
      <c r="H128" s="1">
        <v>0</v>
      </c>
      <c r="I128" s="1">
        <v>0</v>
      </c>
      <c r="J128" s="1">
        <v>0</v>
      </c>
      <c r="K128" s="95"/>
    </row>
    <row r="129" spans="1:11" ht="32.25" customHeight="1" x14ac:dyDescent="0.25">
      <c r="A129" s="69" t="s">
        <v>293</v>
      </c>
      <c r="B129" s="6" t="s">
        <v>294</v>
      </c>
      <c r="C129" s="7">
        <v>2021</v>
      </c>
      <c r="D129" s="91"/>
      <c r="E129" s="1">
        <f t="shared" si="20"/>
        <v>184000</v>
      </c>
      <c r="F129" s="1">
        <v>184000</v>
      </c>
      <c r="G129" s="1">
        <v>0</v>
      </c>
      <c r="H129" s="1">
        <v>0</v>
      </c>
      <c r="I129" s="1">
        <v>0</v>
      </c>
      <c r="J129" s="1">
        <v>0</v>
      </c>
      <c r="K129" s="95"/>
    </row>
    <row r="130" spans="1:11" ht="32.25" customHeight="1" x14ac:dyDescent="0.25">
      <c r="A130" s="69" t="s">
        <v>310</v>
      </c>
      <c r="B130" s="6" t="s">
        <v>314</v>
      </c>
      <c r="C130" s="7">
        <v>2022</v>
      </c>
      <c r="D130" s="91"/>
      <c r="E130" s="1">
        <f t="shared" si="20"/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95"/>
    </row>
    <row r="131" spans="1:11" ht="32.25" customHeight="1" x14ac:dyDescent="0.25">
      <c r="A131" s="69" t="s">
        <v>311</v>
      </c>
      <c r="B131" s="6" t="s">
        <v>315</v>
      </c>
      <c r="C131" s="7">
        <v>2022</v>
      </c>
      <c r="D131" s="91"/>
      <c r="E131" s="1">
        <f t="shared" si="20"/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95"/>
    </row>
    <row r="132" spans="1:11" ht="32.25" customHeight="1" x14ac:dyDescent="0.25">
      <c r="A132" s="69" t="s">
        <v>312</v>
      </c>
      <c r="B132" s="6" t="s">
        <v>317</v>
      </c>
      <c r="C132" s="7">
        <v>2022</v>
      </c>
      <c r="D132" s="91"/>
      <c r="E132" s="1">
        <f t="shared" si="20"/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95"/>
    </row>
    <row r="133" spans="1:11" ht="32.25" customHeight="1" x14ac:dyDescent="0.25">
      <c r="A133" s="69" t="s">
        <v>313</v>
      </c>
      <c r="B133" s="6" t="s">
        <v>318</v>
      </c>
      <c r="C133" s="7">
        <v>2022</v>
      </c>
      <c r="D133" s="91"/>
      <c r="E133" s="1">
        <f t="shared" si="20"/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  <c r="K133" s="95"/>
    </row>
    <row r="134" spans="1:11" ht="32.25" customHeight="1" x14ac:dyDescent="0.25">
      <c r="A134" s="69" t="s">
        <v>316</v>
      </c>
      <c r="B134" s="6" t="s">
        <v>319</v>
      </c>
      <c r="C134" s="7">
        <v>2022</v>
      </c>
      <c r="D134" s="92"/>
      <c r="E134" s="1">
        <f t="shared" si="20"/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95"/>
    </row>
    <row r="135" spans="1:11" ht="36.75" customHeight="1" x14ac:dyDescent="0.25">
      <c r="A135" s="69" t="s">
        <v>342</v>
      </c>
      <c r="B135" s="6" t="s">
        <v>343</v>
      </c>
      <c r="C135" s="7">
        <v>2022</v>
      </c>
      <c r="D135" s="32"/>
      <c r="E135" s="1">
        <f t="shared" si="20"/>
        <v>1200000</v>
      </c>
      <c r="F135" s="1">
        <v>0</v>
      </c>
      <c r="G135" s="1">
        <v>1200000</v>
      </c>
      <c r="H135" s="1">
        <v>0</v>
      </c>
      <c r="I135" s="1">
        <v>0</v>
      </c>
      <c r="J135" s="1">
        <v>0</v>
      </c>
      <c r="K135" s="96"/>
    </row>
    <row r="136" spans="1:11" ht="42" customHeight="1" x14ac:dyDescent="0.25">
      <c r="A136" s="69" t="s">
        <v>152</v>
      </c>
      <c r="B136" s="19" t="s">
        <v>247</v>
      </c>
      <c r="C136" s="7">
        <v>2022</v>
      </c>
      <c r="D136" s="93" t="s">
        <v>210</v>
      </c>
      <c r="E136" s="1">
        <f>SUM(F136:J136)</f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94" t="s">
        <v>44</v>
      </c>
    </row>
    <row r="137" spans="1:11" ht="41.45" customHeight="1" x14ac:dyDescent="0.25">
      <c r="A137" s="69" t="s">
        <v>153</v>
      </c>
      <c r="B137" s="6" t="s">
        <v>248</v>
      </c>
      <c r="C137" s="7">
        <v>2022</v>
      </c>
      <c r="D137" s="91"/>
      <c r="E137" s="1">
        <f t="shared" ref="E137:E144" si="21">SUM(F137:J137)</f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95"/>
    </row>
    <row r="138" spans="1:11" ht="33" customHeight="1" x14ac:dyDescent="0.25">
      <c r="A138" s="69" t="s">
        <v>154</v>
      </c>
      <c r="B138" s="6" t="s">
        <v>249</v>
      </c>
      <c r="C138" s="7">
        <v>2023</v>
      </c>
      <c r="D138" s="91"/>
      <c r="E138" s="1">
        <f t="shared" si="21"/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95"/>
    </row>
    <row r="139" spans="1:11" ht="31.15" customHeight="1" x14ac:dyDescent="0.25">
      <c r="A139" s="69" t="s">
        <v>155</v>
      </c>
      <c r="B139" s="6" t="s">
        <v>250</v>
      </c>
      <c r="C139" s="7">
        <v>2023</v>
      </c>
      <c r="D139" s="91"/>
      <c r="E139" s="1">
        <f t="shared" si="21"/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95"/>
    </row>
    <row r="140" spans="1:11" ht="42" customHeight="1" x14ac:dyDescent="0.25">
      <c r="A140" s="69" t="s">
        <v>156</v>
      </c>
      <c r="B140" s="6" t="s">
        <v>251</v>
      </c>
      <c r="C140" s="7">
        <v>2024</v>
      </c>
      <c r="D140" s="91"/>
      <c r="E140" s="1">
        <f t="shared" si="21"/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95"/>
    </row>
    <row r="141" spans="1:11" ht="30" customHeight="1" x14ac:dyDescent="0.25">
      <c r="A141" s="69" t="s">
        <v>157</v>
      </c>
      <c r="B141" s="6" t="s">
        <v>252</v>
      </c>
      <c r="C141" s="7">
        <v>2024</v>
      </c>
      <c r="D141" s="91"/>
      <c r="E141" s="1">
        <f t="shared" si="21"/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95"/>
    </row>
    <row r="142" spans="1:11" ht="29.45" customHeight="1" x14ac:dyDescent="0.25">
      <c r="A142" s="69" t="s">
        <v>158</v>
      </c>
      <c r="B142" s="6" t="s">
        <v>253</v>
      </c>
      <c r="C142" s="7">
        <v>2025</v>
      </c>
      <c r="D142" s="91"/>
      <c r="E142" s="1">
        <f t="shared" si="21"/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95"/>
    </row>
    <row r="143" spans="1:11" ht="30.6" customHeight="1" x14ac:dyDescent="0.25">
      <c r="A143" s="69" t="s">
        <v>159</v>
      </c>
      <c r="B143" s="6" t="s">
        <v>254</v>
      </c>
      <c r="C143" s="7">
        <v>2025</v>
      </c>
      <c r="D143" s="92"/>
      <c r="E143" s="1">
        <f t="shared" si="21"/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96"/>
    </row>
    <row r="144" spans="1:11" ht="30.6" customHeight="1" x14ac:dyDescent="0.25">
      <c r="A144" s="69" t="s">
        <v>327</v>
      </c>
      <c r="B144" s="6" t="s">
        <v>328</v>
      </c>
      <c r="C144" s="7">
        <v>2021</v>
      </c>
      <c r="D144" s="32"/>
      <c r="E144" s="1">
        <f t="shared" si="21"/>
        <v>140000</v>
      </c>
      <c r="F144" s="1">
        <v>140000</v>
      </c>
      <c r="G144" s="1">
        <v>0</v>
      </c>
      <c r="H144" s="1">
        <v>0</v>
      </c>
      <c r="I144" s="1">
        <v>0</v>
      </c>
      <c r="J144" s="1">
        <v>0</v>
      </c>
      <c r="K144" s="26"/>
    </row>
    <row r="145" spans="1:11" ht="28.9" customHeight="1" x14ac:dyDescent="0.25">
      <c r="A145" s="69" t="s">
        <v>160</v>
      </c>
      <c r="B145" s="6" t="s">
        <v>255</v>
      </c>
      <c r="C145" s="7">
        <v>2021</v>
      </c>
      <c r="D145" s="93" t="s">
        <v>210</v>
      </c>
      <c r="E145" s="1">
        <f t="shared" ref="E145:E151" si="22">SUM(F145:J145)</f>
        <v>565458</v>
      </c>
      <c r="F145" s="1">
        <v>565458</v>
      </c>
      <c r="G145" s="1">
        <v>0</v>
      </c>
      <c r="H145" s="1">
        <v>0</v>
      </c>
      <c r="I145" s="1">
        <v>0</v>
      </c>
      <c r="J145" s="1">
        <v>0</v>
      </c>
      <c r="K145" s="94" t="s">
        <v>45</v>
      </c>
    </row>
    <row r="146" spans="1:11" ht="28.9" customHeight="1" x14ac:dyDescent="0.25">
      <c r="A146" s="69" t="s">
        <v>283</v>
      </c>
      <c r="B146" s="6" t="s">
        <v>284</v>
      </c>
      <c r="C146" s="7">
        <v>2021</v>
      </c>
      <c r="D146" s="91"/>
      <c r="E146" s="1">
        <f t="shared" si="22"/>
        <v>110144</v>
      </c>
      <c r="F146" s="1">
        <v>110144</v>
      </c>
      <c r="G146" s="1">
        <v>0</v>
      </c>
      <c r="H146" s="1">
        <v>0</v>
      </c>
      <c r="I146" s="1">
        <v>0</v>
      </c>
      <c r="J146" s="1">
        <v>0</v>
      </c>
      <c r="K146" s="95"/>
    </row>
    <row r="147" spans="1:11" ht="31.15" customHeight="1" x14ac:dyDescent="0.25">
      <c r="A147" s="69" t="s">
        <v>161</v>
      </c>
      <c r="B147" s="6" t="s">
        <v>256</v>
      </c>
      <c r="C147" s="7">
        <v>2023</v>
      </c>
      <c r="D147" s="91"/>
      <c r="E147" s="1">
        <f t="shared" si="22"/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95"/>
    </row>
    <row r="148" spans="1:11" ht="33" customHeight="1" x14ac:dyDescent="0.25">
      <c r="A148" s="69" t="s">
        <v>162</v>
      </c>
      <c r="B148" s="6" t="s">
        <v>257</v>
      </c>
      <c r="C148" s="7">
        <v>2025</v>
      </c>
      <c r="D148" s="92"/>
      <c r="E148" s="1">
        <f t="shared" si="22"/>
        <v>331700</v>
      </c>
      <c r="F148" s="1">
        <v>331700</v>
      </c>
      <c r="G148" s="1">
        <v>0</v>
      </c>
      <c r="H148" s="1">
        <v>0</v>
      </c>
      <c r="I148" s="1">
        <v>0</v>
      </c>
      <c r="J148" s="1">
        <v>0</v>
      </c>
      <c r="K148" s="95"/>
    </row>
    <row r="149" spans="1:11" ht="26.25" customHeight="1" x14ac:dyDescent="0.25">
      <c r="A149" s="83" t="s">
        <v>163</v>
      </c>
      <c r="B149" s="100" t="s">
        <v>302</v>
      </c>
      <c r="C149" s="93">
        <v>2022</v>
      </c>
      <c r="D149" s="7" t="s">
        <v>334</v>
      </c>
      <c r="E149" s="1">
        <f t="shared" si="22"/>
        <v>40099.800000000003</v>
      </c>
      <c r="F149" s="1">
        <v>0</v>
      </c>
      <c r="G149" s="1">
        <v>40099.800000000003</v>
      </c>
      <c r="H149" s="1">
        <v>0</v>
      </c>
      <c r="I149" s="1">
        <v>0</v>
      </c>
      <c r="J149" s="1">
        <v>0</v>
      </c>
      <c r="K149" s="95"/>
    </row>
    <row r="150" spans="1:11" ht="26.25" customHeight="1" x14ac:dyDescent="0.25">
      <c r="A150" s="97"/>
      <c r="B150" s="101"/>
      <c r="C150" s="91"/>
      <c r="D150" s="7" t="s">
        <v>210</v>
      </c>
      <c r="E150" s="1">
        <f t="shared" si="22"/>
        <v>257335</v>
      </c>
      <c r="F150" s="1">
        <v>0</v>
      </c>
      <c r="G150" s="1">
        <v>257335</v>
      </c>
      <c r="H150" s="1">
        <v>0</v>
      </c>
      <c r="I150" s="1">
        <v>0</v>
      </c>
      <c r="J150" s="1">
        <v>0</v>
      </c>
      <c r="K150" s="95"/>
    </row>
    <row r="151" spans="1:11" ht="22.15" customHeight="1" x14ac:dyDescent="0.25">
      <c r="A151" s="98"/>
      <c r="B151" s="112"/>
      <c r="C151" s="92"/>
      <c r="D151" s="7" t="s">
        <v>4</v>
      </c>
      <c r="E151" s="1">
        <f t="shared" si="22"/>
        <v>1296560.2</v>
      </c>
      <c r="F151" s="1">
        <v>0</v>
      </c>
      <c r="G151" s="1">
        <v>1296560.2</v>
      </c>
      <c r="H151" s="1">
        <v>0</v>
      </c>
      <c r="I151" s="1">
        <v>0</v>
      </c>
      <c r="J151" s="1">
        <v>0</v>
      </c>
      <c r="K151" s="96"/>
    </row>
    <row r="152" spans="1:11" ht="30.6" customHeight="1" x14ac:dyDescent="0.25">
      <c r="A152" s="69" t="s">
        <v>164</v>
      </c>
      <c r="B152" s="6" t="s">
        <v>258</v>
      </c>
      <c r="C152" s="7">
        <v>2023</v>
      </c>
      <c r="D152" s="91" t="s">
        <v>210</v>
      </c>
      <c r="E152" s="1">
        <f t="shared" ref="E152:E183" si="23">SUM(F152:J152)</f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95" t="s">
        <v>46</v>
      </c>
    </row>
    <row r="153" spans="1:11" ht="33.6" customHeight="1" x14ac:dyDescent="0.25">
      <c r="A153" s="69" t="s">
        <v>165</v>
      </c>
      <c r="B153" s="6" t="s">
        <v>259</v>
      </c>
      <c r="C153" s="7">
        <v>2024</v>
      </c>
      <c r="D153" s="91"/>
      <c r="E153" s="1">
        <f t="shared" si="23"/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95"/>
    </row>
    <row r="154" spans="1:11" ht="29.45" customHeight="1" x14ac:dyDescent="0.25">
      <c r="A154" s="69" t="s">
        <v>166</v>
      </c>
      <c r="B154" s="6" t="s">
        <v>260</v>
      </c>
      <c r="C154" s="7">
        <v>2025</v>
      </c>
      <c r="D154" s="92"/>
      <c r="E154" s="1">
        <f>SUM(F154:J154)</f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96"/>
    </row>
    <row r="155" spans="1:11" ht="43.9" customHeight="1" x14ac:dyDescent="0.25">
      <c r="A155" s="69" t="s">
        <v>167</v>
      </c>
      <c r="B155" s="6" t="s">
        <v>261</v>
      </c>
      <c r="C155" s="7">
        <v>2023</v>
      </c>
      <c r="D155" s="93" t="s">
        <v>210</v>
      </c>
      <c r="E155" s="1">
        <f>SUM(F155:J155)</f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94" t="s">
        <v>47</v>
      </c>
    </row>
    <row r="156" spans="1:11" ht="43.9" customHeight="1" x14ac:dyDescent="0.25">
      <c r="A156" s="69" t="s">
        <v>325</v>
      </c>
      <c r="B156" s="6" t="s">
        <v>326</v>
      </c>
      <c r="C156" s="7">
        <v>2021</v>
      </c>
      <c r="D156" s="91"/>
      <c r="E156" s="1">
        <f>SUM(F156:J156)</f>
        <v>160350</v>
      </c>
      <c r="F156" s="1">
        <v>160350</v>
      </c>
      <c r="G156" s="1">
        <v>0</v>
      </c>
      <c r="H156" s="1">
        <v>0</v>
      </c>
      <c r="I156" s="1">
        <v>0</v>
      </c>
      <c r="J156" s="1">
        <v>0</v>
      </c>
      <c r="K156" s="95"/>
    </row>
    <row r="157" spans="1:11" ht="30.6" customHeight="1" x14ac:dyDescent="0.25">
      <c r="A157" s="69" t="s">
        <v>168</v>
      </c>
      <c r="B157" s="6" t="s">
        <v>262</v>
      </c>
      <c r="C157" s="7">
        <v>2022</v>
      </c>
      <c r="D157" s="91"/>
      <c r="E157" s="1">
        <f t="shared" si="23"/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95"/>
    </row>
    <row r="158" spans="1:11" ht="33" customHeight="1" x14ac:dyDescent="0.25">
      <c r="A158" s="69" t="s">
        <v>169</v>
      </c>
      <c r="B158" s="6" t="s">
        <v>263</v>
      </c>
      <c r="C158" s="7">
        <v>2022</v>
      </c>
      <c r="D158" s="91"/>
      <c r="E158" s="1">
        <f t="shared" si="23"/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95"/>
    </row>
    <row r="159" spans="1:11" ht="30.75" customHeight="1" x14ac:dyDescent="0.25">
      <c r="A159" s="69" t="s">
        <v>170</v>
      </c>
      <c r="B159" s="6" t="s">
        <v>264</v>
      </c>
      <c r="C159" s="7">
        <v>2023</v>
      </c>
      <c r="D159" s="91"/>
      <c r="E159" s="1">
        <f t="shared" si="23"/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95"/>
    </row>
    <row r="160" spans="1:11" ht="30.6" customHeight="1" x14ac:dyDescent="0.25">
      <c r="A160" s="69" t="s">
        <v>171</v>
      </c>
      <c r="B160" s="6" t="s">
        <v>265</v>
      </c>
      <c r="C160" s="7">
        <v>2024</v>
      </c>
      <c r="D160" s="91"/>
      <c r="E160" s="1">
        <f t="shared" si="23"/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95"/>
    </row>
    <row r="161" spans="1:11" ht="30.6" customHeight="1" x14ac:dyDescent="0.25">
      <c r="A161" s="69" t="s">
        <v>172</v>
      </c>
      <c r="B161" s="6" t="s">
        <v>266</v>
      </c>
      <c r="C161" s="7">
        <v>2024</v>
      </c>
      <c r="D161" s="91"/>
      <c r="E161" s="1">
        <f t="shared" si="23"/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95"/>
    </row>
    <row r="162" spans="1:11" ht="28.9" customHeight="1" x14ac:dyDescent="0.25">
      <c r="A162" s="69" t="s">
        <v>173</v>
      </c>
      <c r="B162" s="6" t="s">
        <v>267</v>
      </c>
      <c r="C162" s="7">
        <v>2025</v>
      </c>
      <c r="D162" s="91"/>
      <c r="E162" s="1">
        <f t="shared" si="23"/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95"/>
    </row>
    <row r="163" spans="1:11" ht="30.6" customHeight="1" x14ac:dyDescent="0.25">
      <c r="A163" s="69" t="s">
        <v>174</v>
      </c>
      <c r="B163" s="6" t="s">
        <v>268</v>
      </c>
      <c r="C163" s="7">
        <v>2025</v>
      </c>
      <c r="D163" s="92"/>
      <c r="E163" s="1">
        <f t="shared" si="23"/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96"/>
    </row>
    <row r="164" spans="1:11" ht="43.15" customHeight="1" x14ac:dyDescent="0.25">
      <c r="A164" s="69" t="s">
        <v>175</v>
      </c>
      <c r="B164" s="6" t="s">
        <v>269</v>
      </c>
      <c r="C164" s="7">
        <v>2021</v>
      </c>
      <c r="D164" s="91" t="s">
        <v>210</v>
      </c>
      <c r="E164" s="1">
        <f t="shared" si="23"/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95" t="s">
        <v>48</v>
      </c>
    </row>
    <row r="165" spans="1:11" ht="30.6" customHeight="1" x14ac:dyDescent="0.25">
      <c r="A165" s="69" t="s">
        <v>176</v>
      </c>
      <c r="B165" s="6" t="s">
        <v>270</v>
      </c>
      <c r="C165" s="7">
        <v>2022</v>
      </c>
      <c r="D165" s="91"/>
      <c r="E165" s="1">
        <f t="shared" si="23"/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  <c r="K165" s="95"/>
    </row>
    <row r="166" spans="1:11" ht="30.6" customHeight="1" x14ac:dyDescent="0.25">
      <c r="A166" s="69" t="s">
        <v>330</v>
      </c>
      <c r="B166" s="6" t="s">
        <v>331</v>
      </c>
      <c r="C166" s="7">
        <v>2022</v>
      </c>
      <c r="D166" s="91"/>
      <c r="E166" s="1">
        <f t="shared" si="23"/>
        <v>154000</v>
      </c>
      <c r="F166" s="1">
        <v>0</v>
      </c>
      <c r="G166" s="1">
        <v>154000</v>
      </c>
      <c r="H166" s="1">
        <v>0</v>
      </c>
      <c r="I166" s="1">
        <v>0</v>
      </c>
      <c r="J166" s="1">
        <v>0</v>
      </c>
      <c r="K166" s="95"/>
    </row>
    <row r="167" spans="1:11" ht="31.9" customHeight="1" x14ac:dyDescent="0.25">
      <c r="A167" s="69" t="s">
        <v>177</v>
      </c>
      <c r="B167" s="6" t="s">
        <v>271</v>
      </c>
      <c r="C167" s="7">
        <v>2023</v>
      </c>
      <c r="D167" s="91"/>
      <c r="E167" s="1">
        <f t="shared" si="23"/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95"/>
    </row>
    <row r="168" spans="1:11" ht="45" customHeight="1" x14ac:dyDescent="0.25">
      <c r="A168" s="69" t="s">
        <v>178</v>
      </c>
      <c r="B168" s="6" t="s">
        <v>272</v>
      </c>
      <c r="C168" s="7">
        <v>2024</v>
      </c>
      <c r="D168" s="91"/>
      <c r="E168" s="1">
        <f t="shared" si="23"/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95"/>
    </row>
    <row r="169" spans="1:11" ht="28.9" customHeight="1" x14ac:dyDescent="0.25">
      <c r="A169" s="69" t="s">
        <v>179</v>
      </c>
      <c r="B169" s="6" t="s">
        <v>273</v>
      </c>
      <c r="C169" s="7">
        <v>2025</v>
      </c>
      <c r="D169" s="92"/>
      <c r="E169" s="1">
        <f t="shared" si="23"/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96"/>
    </row>
    <row r="170" spans="1:11" ht="47.45" customHeight="1" x14ac:dyDescent="0.25">
      <c r="A170" s="69" t="s">
        <v>180</v>
      </c>
      <c r="B170" s="19" t="s">
        <v>274</v>
      </c>
      <c r="C170" s="7">
        <v>2022</v>
      </c>
      <c r="D170" s="8" t="s">
        <v>210</v>
      </c>
      <c r="E170" s="1">
        <f t="shared" si="23"/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94" t="s">
        <v>49</v>
      </c>
    </row>
    <row r="171" spans="1:11" ht="30" customHeight="1" x14ac:dyDescent="0.25">
      <c r="A171" s="69" t="s">
        <v>332</v>
      </c>
      <c r="B171" s="6" t="s">
        <v>333</v>
      </c>
      <c r="C171" s="7">
        <v>2022</v>
      </c>
      <c r="D171" s="30"/>
      <c r="E171" s="1">
        <f t="shared" si="23"/>
        <v>352000</v>
      </c>
      <c r="F171" s="1">
        <v>0</v>
      </c>
      <c r="G171" s="1">
        <v>352000</v>
      </c>
      <c r="H171" s="1">
        <v>0</v>
      </c>
      <c r="I171" s="1">
        <v>0</v>
      </c>
      <c r="J171" s="1">
        <v>0</v>
      </c>
      <c r="K171" s="95"/>
    </row>
    <row r="172" spans="1:11" ht="27" customHeight="1" x14ac:dyDescent="0.25">
      <c r="A172" s="69" t="s">
        <v>181</v>
      </c>
      <c r="B172" s="6" t="s">
        <v>275</v>
      </c>
      <c r="C172" s="7">
        <v>2024</v>
      </c>
      <c r="D172" s="30"/>
      <c r="E172" s="1">
        <f t="shared" si="23"/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95"/>
    </row>
    <row r="173" spans="1:11" ht="39.75" customHeight="1" x14ac:dyDescent="0.25">
      <c r="A173" s="83" t="s">
        <v>182</v>
      </c>
      <c r="B173" s="19" t="s">
        <v>401</v>
      </c>
      <c r="C173" s="93">
        <v>2023</v>
      </c>
      <c r="D173" s="28" t="s">
        <v>281</v>
      </c>
      <c r="E173" s="4">
        <f t="shared" si="23"/>
        <v>1638463.25</v>
      </c>
      <c r="F173" s="1">
        <v>0</v>
      </c>
      <c r="G173" s="1">
        <v>0</v>
      </c>
      <c r="H173" s="4">
        <f>SUM(H174:H176)</f>
        <v>1638463.25</v>
      </c>
      <c r="I173" s="1">
        <v>0</v>
      </c>
      <c r="J173" s="1">
        <v>0</v>
      </c>
      <c r="K173" s="96"/>
    </row>
    <row r="174" spans="1:11" ht="31.9" customHeight="1" x14ac:dyDescent="0.25">
      <c r="A174" s="97"/>
      <c r="B174" s="99" t="s">
        <v>402</v>
      </c>
      <c r="C174" s="91"/>
      <c r="D174" s="7" t="s">
        <v>385</v>
      </c>
      <c r="E174" s="4">
        <f t="shared" si="23"/>
        <v>1518128.62</v>
      </c>
      <c r="F174" s="1">
        <v>0</v>
      </c>
      <c r="G174" s="1">
        <v>0</v>
      </c>
      <c r="H174" s="1">
        <v>1518128.62</v>
      </c>
      <c r="I174" s="1">
        <v>0</v>
      </c>
      <c r="J174" s="1">
        <v>0</v>
      </c>
      <c r="K174" s="33"/>
    </row>
    <row r="175" spans="1:11" ht="31.9" customHeight="1" x14ac:dyDescent="0.25">
      <c r="A175" s="97"/>
      <c r="B175" s="99"/>
      <c r="C175" s="91"/>
      <c r="D175" s="7" t="s">
        <v>386</v>
      </c>
      <c r="E175" s="4">
        <f t="shared" si="23"/>
        <v>15334.63</v>
      </c>
      <c r="F175" s="1">
        <v>0</v>
      </c>
      <c r="G175" s="1">
        <v>0</v>
      </c>
      <c r="H175" s="1">
        <v>15334.63</v>
      </c>
      <c r="I175" s="1">
        <v>0</v>
      </c>
      <c r="J175" s="1">
        <v>0</v>
      </c>
      <c r="K175" s="33"/>
    </row>
    <row r="176" spans="1:11" ht="31.9" customHeight="1" x14ac:dyDescent="0.25">
      <c r="A176" s="98"/>
      <c r="B176" s="31" t="s">
        <v>400</v>
      </c>
      <c r="C176" s="92"/>
      <c r="D176" s="7" t="s">
        <v>384</v>
      </c>
      <c r="E176" s="4">
        <f t="shared" si="23"/>
        <v>105000</v>
      </c>
      <c r="F176" s="1">
        <v>0</v>
      </c>
      <c r="G176" s="1">
        <v>0</v>
      </c>
      <c r="H176" s="1">
        <v>105000</v>
      </c>
      <c r="I176" s="1">
        <v>0</v>
      </c>
      <c r="J176" s="1">
        <v>0</v>
      </c>
      <c r="K176" s="33"/>
    </row>
    <row r="177" spans="1:11" ht="28.5" customHeight="1" x14ac:dyDescent="0.25">
      <c r="A177" s="69" t="s">
        <v>183</v>
      </c>
      <c r="B177" s="6" t="s">
        <v>276</v>
      </c>
      <c r="C177" s="7">
        <v>2022</v>
      </c>
      <c r="D177" s="7" t="s">
        <v>210</v>
      </c>
      <c r="E177" s="4">
        <f t="shared" si="23"/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33" t="s">
        <v>50</v>
      </c>
    </row>
    <row r="178" spans="1:11" ht="31.15" customHeight="1" x14ac:dyDescent="0.25">
      <c r="A178" s="69" t="s">
        <v>184</v>
      </c>
      <c r="B178" s="6" t="s">
        <v>277</v>
      </c>
      <c r="C178" s="7">
        <v>2023</v>
      </c>
      <c r="D178" s="93" t="s">
        <v>210</v>
      </c>
      <c r="E178" s="4">
        <f t="shared" si="23"/>
        <v>2284399</v>
      </c>
      <c r="F178" s="1">
        <v>0</v>
      </c>
      <c r="G178" s="1">
        <v>0</v>
      </c>
      <c r="H178" s="1">
        <v>0</v>
      </c>
      <c r="I178" s="1">
        <v>2284399</v>
      </c>
      <c r="J178" s="1">
        <v>0</v>
      </c>
      <c r="K178" s="94" t="s">
        <v>51</v>
      </c>
    </row>
    <row r="179" spans="1:11" ht="22.15" customHeight="1" x14ac:dyDescent="0.25">
      <c r="A179" s="69" t="s">
        <v>185</v>
      </c>
      <c r="B179" s="6" t="s">
        <v>278</v>
      </c>
      <c r="C179" s="7">
        <v>2023</v>
      </c>
      <c r="D179" s="91"/>
      <c r="E179" s="4">
        <f t="shared" si="23"/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95"/>
    </row>
    <row r="180" spans="1:11" ht="42" customHeight="1" x14ac:dyDescent="0.25">
      <c r="A180" s="83" t="s">
        <v>186</v>
      </c>
      <c r="B180" s="19" t="s">
        <v>403</v>
      </c>
      <c r="C180" s="105">
        <v>2023</v>
      </c>
      <c r="D180" s="28" t="s">
        <v>281</v>
      </c>
      <c r="E180" s="4">
        <f t="shared" si="23"/>
        <v>1183885.1500000001</v>
      </c>
      <c r="F180" s="1">
        <v>0</v>
      </c>
      <c r="G180" s="1">
        <v>0</v>
      </c>
      <c r="H180" s="4">
        <f>SUM(H181:H183)</f>
        <v>1183885.1500000001</v>
      </c>
      <c r="I180" s="1">
        <v>0</v>
      </c>
      <c r="J180" s="1">
        <v>0</v>
      </c>
      <c r="K180" s="95"/>
    </row>
    <row r="181" spans="1:11" ht="32.450000000000003" customHeight="1" x14ac:dyDescent="0.25">
      <c r="A181" s="97"/>
      <c r="B181" s="100" t="s">
        <v>417</v>
      </c>
      <c r="C181" s="105"/>
      <c r="D181" s="7" t="s">
        <v>385</v>
      </c>
      <c r="E181" s="4">
        <f t="shared" si="23"/>
        <v>1077996.3</v>
      </c>
      <c r="F181" s="1">
        <v>0</v>
      </c>
      <c r="G181" s="1">
        <v>0</v>
      </c>
      <c r="H181" s="1">
        <v>1077996.3</v>
      </c>
      <c r="I181" s="1">
        <v>0</v>
      </c>
      <c r="J181" s="1">
        <v>0</v>
      </c>
      <c r="K181" s="95"/>
    </row>
    <row r="182" spans="1:11" ht="32.450000000000003" customHeight="1" x14ac:dyDescent="0.25">
      <c r="A182" s="97"/>
      <c r="B182" s="101"/>
      <c r="C182" s="105"/>
      <c r="D182" s="7" t="s">
        <v>386</v>
      </c>
      <c r="E182" s="4">
        <f t="shared" si="23"/>
        <v>10888.85</v>
      </c>
      <c r="F182" s="1">
        <v>0</v>
      </c>
      <c r="G182" s="1">
        <v>0</v>
      </c>
      <c r="H182" s="1">
        <v>10888.85</v>
      </c>
      <c r="I182" s="1">
        <v>0</v>
      </c>
      <c r="J182" s="1">
        <v>0</v>
      </c>
      <c r="K182" s="95"/>
    </row>
    <row r="183" spans="1:11" ht="32.450000000000003" customHeight="1" x14ac:dyDescent="0.25">
      <c r="A183" s="98"/>
      <c r="B183" s="19" t="s">
        <v>400</v>
      </c>
      <c r="C183" s="105"/>
      <c r="D183" s="7" t="s">
        <v>384</v>
      </c>
      <c r="E183" s="4">
        <f t="shared" si="23"/>
        <v>95000</v>
      </c>
      <c r="F183" s="1">
        <v>0</v>
      </c>
      <c r="G183" s="1">
        <v>0</v>
      </c>
      <c r="H183" s="1">
        <v>95000</v>
      </c>
      <c r="I183" s="1">
        <v>0</v>
      </c>
      <c r="J183" s="1">
        <v>0</v>
      </c>
      <c r="K183" s="96"/>
    </row>
    <row r="184" spans="1:11" ht="32.450000000000003" hidden="1" customHeight="1" x14ac:dyDescent="0.25">
      <c r="A184" s="74"/>
      <c r="B184" s="34"/>
      <c r="C184" s="34"/>
      <c r="D184" s="34"/>
      <c r="E184" s="34"/>
      <c r="F184" s="34"/>
      <c r="G184" s="34"/>
      <c r="H184" s="35"/>
      <c r="I184" s="34"/>
      <c r="J184" s="34"/>
      <c r="K184" s="36"/>
    </row>
    <row r="185" spans="1:11" ht="32.450000000000003" hidden="1" customHeight="1" x14ac:dyDescent="0.25">
      <c r="A185" s="69"/>
      <c r="B185" s="6"/>
      <c r="C185" s="25"/>
      <c r="D185" s="37"/>
      <c r="E185" s="1"/>
      <c r="F185" s="1"/>
      <c r="G185" s="1"/>
      <c r="H185" s="38"/>
      <c r="I185" s="1"/>
      <c r="J185" s="1"/>
      <c r="K185" s="33"/>
    </row>
    <row r="186" spans="1:11" ht="32.450000000000003" hidden="1" customHeight="1" x14ac:dyDescent="0.25">
      <c r="A186" s="69"/>
      <c r="B186" s="6"/>
      <c r="C186" s="25"/>
      <c r="D186" s="37"/>
      <c r="E186" s="1"/>
      <c r="F186" s="1"/>
      <c r="G186" s="1"/>
      <c r="H186" s="38"/>
      <c r="I186" s="1"/>
      <c r="J186" s="1"/>
      <c r="K186" s="33"/>
    </row>
    <row r="187" spans="1:11" ht="32.450000000000003" hidden="1" customHeight="1" x14ac:dyDescent="0.25">
      <c r="A187" s="69"/>
      <c r="B187" s="6"/>
      <c r="C187" s="25"/>
      <c r="D187" s="37"/>
      <c r="E187" s="1"/>
      <c r="F187" s="1"/>
      <c r="G187" s="1"/>
      <c r="H187" s="38"/>
      <c r="I187" s="1"/>
      <c r="J187" s="1"/>
      <c r="K187" s="33"/>
    </row>
    <row r="188" spans="1:11" ht="32.450000000000003" hidden="1" customHeight="1" x14ac:dyDescent="0.25">
      <c r="A188" s="69"/>
      <c r="B188" s="6"/>
      <c r="C188" s="25"/>
      <c r="D188" s="37"/>
      <c r="E188" s="1"/>
      <c r="F188" s="1"/>
      <c r="G188" s="1"/>
      <c r="H188" s="38"/>
      <c r="I188" s="1"/>
      <c r="J188" s="1"/>
      <c r="K188" s="33"/>
    </row>
    <row r="189" spans="1:11" ht="32.450000000000003" customHeight="1" x14ac:dyDescent="0.25">
      <c r="A189" s="83" t="s">
        <v>448</v>
      </c>
      <c r="B189" s="99" t="s">
        <v>416</v>
      </c>
      <c r="C189" s="105">
        <v>2023</v>
      </c>
      <c r="D189" s="28" t="s">
        <v>415</v>
      </c>
      <c r="E189" s="4">
        <f t="shared" ref="E189:E193" si="24">SUM(F189:J189)</f>
        <v>15996895.630000001</v>
      </c>
      <c r="F189" s="1">
        <v>0</v>
      </c>
      <c r="G189" s="1">
        <v>0</v>
      </c>
      <c r="H189" s="1">
        <f>30126171.37-H191</f>
        <v>15996895.630000001</v>
      </c>
      <c r="I189" s="1">
        <v>0</v>
      </c>
      <c r="J189" s="1">
        <v>0</v>
      </c>
      <c r="K189" s="93" t="s">
        <v>418</v>
      </c>
    </row>
    <row r="190" spans="1:11" ht="42.75" customHeight="1" x14ac:dyDescent="0.25">
      <c r="A190" s="84"/>
      <c r="B190" s="99"/>
      <c r="C190" s="105"/>
      <c r="D190" s="28" t="s">
        <v>386</v>
      </c>
      <c r="E190" s="4">
        <f t="shared" si="24"/>
        <v>161584.80434343434</v>
      </c>
      <c r="F190" s="1">
        <v>0</v>
      </c>
      <c r="G190" s="1">
        <v>0</v>
      </c>
      <c r="H190" s="1">
        <f>H189/99</f>
        <v>161584.80434343434</v>
      </c>
      <c r="I190" s="1">
        <v>0</v>
      </c>
      <c r="J190" s="1">
        <v>0</v>
      </c>
      <c r="K190" s="91"/>
    </row>
    <row r="191" spans="1:11" ht="32.450000000000003" customHeight="1" x14ac:dyDescent="0.25">
      <c r="A191" s="83" t="s">
        <v>449</v>
      </c>
      <c r="B191" s="99" t="s">
        <v>391</v>
      </c>
      <c r="C191" s="105"/>
      <c r="D191" s="28" t="s">
        <v>415</v>
      </c>
      <c r="E191" s="4">
        <f t="shared" si="24"/>
        <v>14129275.74</v>
      </c>
      <c r="F191" s="1">
        <v>0</v>
      </c>
      <c r="G191" s="1">
        <v>0</v>
      </c>
      <c r="H191" s="1">
        <v>14129275.74</v>
      </c>
      <c r="I191" s="1">
        <v>0</v>
      </c>
      <c r="J191" s="1">
        <v>0</v>
      </c>
      <c r="K191" s="91" t="s">
        <v>43</v>
      </c>
    </row>
    <row r="192" spans="1:11" ht="32.450000000000003" customHeight="1" x14ac:dyDescent="0.25">
      <c r="A192" s="84"/>
      <c r="B192" s="99"/>
      <c r="C192" s="105"/>
      <c r="D192" s="28" t="s">
        <v>386</v>
      </c>
      <c r="E192" s="4">
        <f t="shared" si="24"/>
        <v>142719.95696969697</v>
      </c>
      <c r="F192" s="1">
        <v>0</v>
      </c>
      <c r="G192" s="1">
        <v>0</v>
      </c>
      <c r="H192" s="1">
        <f>H191/99</f>
        <v>142719.95696969697</v>
      </c>
      <c r="I192" s="1">
        <v>0</v>
      </c>
      <c r="J192" s="1">
        <v>0</v>
      </c>
      <c r="K192" s="92"/>
    </row>
    <row r="193" spans="1:11" ht="68.25" customHeight="1" x14ac:dyDescent="0.25">
      <c r="A193" s="69" t="s">
        <v>450</v>
      </c>
      <c r="B193" s="66" t="s">
        <v>447</v>
      </c>
      <c r="C193" s="65"/>
      <c r="D193" s="28" t="s">
        <v>210</v>
      </c>
      <c r="E193" s="4">
        <f t="shared" si="24"/>
        <v>405528</v>
      </c>
      <c r="F193" s="1">
        <v>0</v>
      </c>
      <c r="G193" s="1">
        <v>0</v>
      </c>
      <c r="H193" s="1">
        <v>405528</v>
      </c>
      <c r="I193" s="1">
        <v>0</v>
      </c>
      <c r="J193" s="1">
        <v>0</v>
      </c>
      <c r="K193" s="65" t="str">
        <f>K189</f>
        <v>Администрация ТМО</v>
      </c>
    </row>
    <row r="194" spans="1:11" s="44" customFormat="1" ht="36" customHeight="1" x14ac:dyDescent="0.25">
      <c r="A194" s="132" t="s">
        <v>187</v>
      </c>
      <c r="B194" s="117" t="s">
        <v>446</v>
      </c>
      <c r="C194" s="118"/>
      <c r="D194" s="120"/>
      <c r="E194" s="4">
        <f t="shared" ref="E194:E199" si="25">SUM(F194:J194)</f>
        <v>742068.6</v>
      </c>
      <c r="F194" s="4">
        <f>F195</f>
        <v>0</v>
      </c>
      <c r="G194" s="4">
        <f t="shared" ref="G194:J194" si="26">G195</f>
        <v>0</v>
      </c>
      <c r="H194" s="4">
        <f t="shared" si="26"/>
        <v>742068.6</v>
      </c>
      <c r="I194" s="4">
        <f t="shared" si="26"/>
        <v>0</v>
      </c>
      <c r="J194" s="4">
        <f t="shared" si="26"/>
        <v>0</v>
      </c>
      <c r="K194" s="81"/>
    </row>
    <row r="195" spans="1:11" ht="93" customHeight="1" x14ac:dyDescent="0.25">
      <c r="A195" s="75" t="s">
        <v>188</v>
      </c>
      <c r="B195" s="66" t="s">
        <v>419</v>
      </c>
      <c r="C195" s="65"/>
      <c r="D195" s="28" t="s">
        <v>422</v>
      </c>
      <c r="E195" s="1">
        <f t="shared" si="25"/>
        <v>742068.6</v>
      </c>
      <c r="F195" s="1">
        <v>0</v>
      </c>
      <c r="G195" s="1">
        <v>0</v>
      </c>
      <c r="H195" s="1">
        <v>742068.6</v>
      </c>
      <c r="I195" s="1">
        <v>0</v>
      </c>
      <c r="J195" s="1">
        <v>0</v>
      </c>
      <c r="K195" s="65" t="s">
        <v>42</v>
      </c>
    </row>
    <row r="196" spans="1:11" s="44" customFormat="1" ht="47.25" customHeight="1" x14ac:dyDescent="0.25">
      <c r="A196" s="116" t="s">
        <v>189</v>
      </c>
      <c r="B196" s="117" t="s">
        <v>435</v>
      </c>
      <c r="C196" s="118"/>
      <c r="D196" s="120"/>
      <c r="E196" s="4">
        <f t="shared" si="25"/>
        <v>2646177.71</v>
      </c>
      <c r="F196" s="4">
        <f>SUM(F197:F197)</f>
        <v>712042.98</v>
      </c>
      <c r="G196" s="4">
        <f>SUM(G197:G197)</f>
        <v>760759.73</v>
      </c>
      <c r="H196" s="4">
        <f>SUM(H197:H197)</f>
        <v>373375</v>
      </c>
      <c r="I196" s="4">
        <f>SUM(I197:I197)</f>
        <v>400000</v>
      </c>
      <c r="J196" s="4">
        <f>SUM(J197:J197)</f>
        <v>400000</v>
      </c>
      <c r="K196" s="81"/>
    </row>
    <row r="197" spans="1:11" ht="61.5" customHeight="1" x14ac:dyDescent="0.25">
      <c r="A197" s="69" t="s">
        <v>190</v>
      </c>
      <c r="B197" s="15" t="s">
        <v>127</v>
      </c>
      <c r="C197" s="8" t="s">
        <v>39</v>
      </c>
      <c r="D197" s="8" t="s">
        <v>210</v>
      </c>
      <c r="E197" s="1">
        <f t="shared" si="25"/>
        <v>2646177.71</v>
      </c>
      <c r="F197" s="1">
        <v>712042.98</v>
      </c>
      <c r="G197" s="1">
        <f>655500+65259.73+40000</f>
        <v>760759.73</v>
      </c>
      <c r="H197" s="1">
        <v>373375</v>
      </c>
      <c r="I197" s="1">
        <v>400000</v>
      </c>
      <c r="J197" s="1">
        <v>400000</v>
      </c>
      <c r="K197" s="22" t="s">
        <v>352</v>
      </c>
    </row>
    <row r="198" spans="1:11" s="44" customFormat="1" ht="51" customHeight="1" x14ac:dyDescent="0.25">
      <c r="A198" s="116" t="s">
        <v>191</v>
      </c>
      <c r="B198" s="117" t="s">
        <v>436</v>
      </c>
      <c r="C198" s="118"/>
      <c r="D198" s="120"/>
      <c r="E198" s="4">
        <f t="shared" si="25"/>
        <v>1288285</v>
      </c>
      <c r="F198" s="4">
        <f>SUM(F199:F206)</f>
        <v>1145085</v>
      </c>
      <c r="G198" s="4">
        <f>SUM(G199:G206)</f>
        <v>143200</v>
      </c>
      <c r="H198" s="4">
        <f>SUM(H199:H206)</f>
        <v>0</v>
      </c>
      <c r="I198" s="4">
        <f>SUM(I199:I206)</f>
        <v>0</v>
      </c>
      <c r="J198" s="4">
        <f>SUM(J199:J206)</f>
        <v>0</v>
      </c>
      <c r="K198" s="79"/>
    </row>
    <row r="199" spans="1:11" ht="34.15" customHeight="1" x14ac:dyDescent="0.25">
      <c r="A199" s="70" t="s">
        <v>192</v>
      </c>
      <c r="B199" s="15" t="s">
        <v>129</v>
      </c>
      <c r="C199" s="7">
        <v>2021</v>
      </c>
      <c r="D199" s="93" t="s">
        <v>210</v>
      </c>
      <c r="E199" s="1">
        <f t="shared" si="25"/>
        <v>232610</v>
      </c>
      <c r="F199" s="1">
        <v>232610</v>
      </c>
      <c r="G199" s="1">
        <v>0</v>
      </c>
      <c r="H199" s="1">
        <v>0</v>
      </c>
      <c r="I199" s="1">
        <v>0</v>
      </c>
      <c r="J199" s="1">
        <v>0</v>
      </c>
      <c r="K199" s="40" t="s">
        <v>48</v>
      </c>
    </row>
    <row r="200" spans="1:11" ht="31.9" customHeight="1" x14ac:dyDescent="0.25">
      <c r="A200" s="70" t="s">
        <v>193</v>
      </c>
      <c r="B200" s="15" t="s">
        <v>130</v>
      </c>
      <c r="C200" s="7">
        <v>2021</v>
      </c>
      <c r="D200" s="91"/>
      <c r="E200" s="1">
        <f t="shared" ref="E200:E206" si="27">SUM(F200:J200)</f>
        <v>318536</v>
      </c>
      <c r="F200" s="1">
        <v>318536</v>
      </c>
      <c r="G200" s="1">
        <v>0</v>
      </c>
      <c r="H200" s="1">
        <v>0</v>
      </c>
      <c r="I200" s="1">
        <v>0</v>
      </c>
      <c r="J200" s="1">
        <v>0</v>
      </c>
      <c r="K200" s="40" t="s">
        <v>47</v>
      </c>
    </row>
    <row r="201" spans="1:11" ht="39.6" customHeight="1" x14ac:dyDescent="0.25">
      <c r="A201" s="70" t="s">
        <v>207</v>
      </c>
      <c r="B201" s="15" t="s">
        <v>131</v>
      </c>
      <c r="C201" s="7">
        <v>2021</v>
      </c>
      <c r="D201" s="91"/>
      <c r="E201" s="1">
        <f t="shared" si="27"/>
        <v>85900</v>
      </c>
      <c r="F201" s="1">
        <v>85900</v>
      </c>
      <c r="G201" s="1">
        <v>0</v>
      </c>
      <c r="H201" s="1">
        <v>0</v>
      </c>
      <c r="I201" s="1">
        <v>0</v>
      </c>
      <c r="J201" s="1">
        <v>0</v>
      </c>
      <c r="K201" s="22" t="s">
        <v>42</v>
      </c>
    </row>
    <row r="202" spans="1:11" ht="34.9" customHeight="1" x14ac:dyDescent="0.25">
      <c r="A202" s="70" t="s">
        <v>451</v>
      </c>
      <c r="B202" s="6" t="s">
        <v>206</v>
      </c>
      <c r="C202" s="7">
        <v>2021</v>
      </c>
      <c r="D202" s="91"/>
      <c r="E202" s="1">
        <f t="shared" si="27"/>
        <v>508039</v>
      </c>
      <c r="F202" s="1">
        <v>508039</v>
      </c>
      <c r="G202" s="1">
        <v>0</v>
      </c>
      <c r="H202" s="1">
        <v>0</v>
      </c>
      <c r="I202" s="1">
        <v>0</v>
      </c>
      <c r="J202" s="1">
        <v>0</v>
      </c>
      <c r="K202" s="40" t="s">
        <v>43</v>
      </c>
    </row>
    <row r="203" spans="1:11" ht="34.9" customHeight="1" x14ac:dyDescent="0.25">
      <c r="A203" s="70" t="s">
        <v>452</v>
      </c>
      <c r="B203" s="19" t="s">
        <v>307</v>
      </c>
      <c r="C203" s="7">
        <v>2022</v>
      </c>
      <c r="D203" s="91"/>
      <c r="E203" s="1">
        <f t="shared" si="27"/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40" t="s">
        <v>66</v>
      </c>
    </row>
    <row r="204" spans="1:11" ht="34.9" customHeight="1" x14ac:dyDescent="0.25">
      <c r="A204" s="70" t="s">
        <v>453</v>
      </c>
      <c r="B204" s="19" t="s">
        <v>308</v>
      </c>
      <c r="C204" s="7">
        <v>2022</v>
      </c>
      <c r="D204" s="91"/>
      <c r="E204" s="1">
        <f t="shared" si="27"/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40" t="s">
        <v>45</v>
      </c>
    </row>
    <row r="205" spans="1:11" ht="34.9" customHeight="1" x14ac:dyDescent="0.25">
      <c r="A205" s="70" t="s">
        <v>454</v>
      </c>
      <c r="B205" s="19" t="s">
        <v>309</v>
      </c>
      <c r="C205" s="7">
        <v>2022</v>
      </c>
      <c r="D205" s="91"/>
      <c r="E205" s="1">
        <f t="shared" si="27"/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40" t="s">
        <v>46</v>
      </c>
    </row>
    <row r="206" spans="1:11" ht="45" customHeight="1" x14ac:dyDescent="0.25">
      <c r="A206" s="70" t="s">
        <v>455</v>
      </c>
      <c r="B206" s="19" t="s">
        <v>345</v>
      </c>
      <c r="C206" s="7">
        <v>2022</v>
      </c>
      <c r="D206" s="91"/>
      <c r="E206" s="1">
        <f t="shared" si="27"/>
        <v>143200</v>
      </c>
      <c r="F206" s="1">
        <v>0</v>
      </c>
      <c r="G206" s="1">
        <f>36200+27000+66000+14000</f>
        <v>143200</v>
      </c>
      <c r="H206" s="1">
        <v>0</v>
      </c>
      <c r="I206" s="1">
        <v>0</v>
      </c>
      <c r="J206" s="1">
        <v>0</v>
      </c>
      <c r="K206" s="40" t="s">
        <v>42</v>
      </c>
    </row>
    <row r="207" spans="1:11" s="44" customFormat="1" ht="38.25" customHeight="1" x14ac:dyDescent="0.25">
      <c r="A207" s="133" t="s">
        <v>194</v>
      </c>
      <c r="B207" s="134" t="s">
        <v>437</v>
      </c>
      <c r="C207" s="135"/>
      <c r="D207" s="136"/>
      <c r="E207" s="4">
        <f t="shared" ref="E207:E218" si="28">SUM(F207:J207)</f>
        <v>240000</v>
      </c>
      <c r="F207" s="4">
        <f>F208</f>
        <v>240000</v>
      </c>
      <c r="G207" s="4">
        <f>G208</f>
        <v>0</v>
      </c>
      <c r="H207" s="4">
        <f>H208</f>
        <v>0</v>
      </c>
      <c r="I207" s="4">
        <f>I208</f>
        <v>0</v>
      </c>
      <c r="J207" s="4">
        <f>J208</f>
        <v>0</v>
      </c>
      <c r="K207" s="79"/>
    </row>
    <row r="208" spans="1:11" ht="53.25" customHeight="1" x14ac:dyDescent="0.25">
      <c r="A208" s="70" t="s">
        <v>195</v>
      </c>
      <c r="B208" s="41" t="s">
        <v>63</v>
      </c>
      <c r="C208" s="7">
        <v>2021</v>
      </c>
      <c r="D208" s="7" t="s">
        <v>210</v>
      </c>
      <c r="E208" s="1">
        <f t="shared" si="28"/>
        <v>240000</v>
      </c>
      <c r="F208" s="1">
        <v>240000</v>
      </c>
      <c r="G208" s="1">
        <v>0</v>
      </c>
      <c r="H208" s="1">
        <v>0</v>
      </c>
      <c r="I208" s="1">
        <v>0</v>
      </c>
      <c r="J208" s="1">
        <v>0</v>
      </c>
      <c r="K208" s="40" t="s">
        <v>42</v>
      </c>
    </row>
    <row r="209" spans="1:11" s="44" customFormat="1" ht="87" customHeight="1" x14ac:dyDescent="0.25">
      <c r="A209" s="133" t="s">
        <v>297</v>
      </c>
      <c r="B209" s="134" t="s">
        <v>438</v>
      </c>
      <c r="C209" s="135"/>
      <c r="D209" s="136"/>
      <c r="E209" s="4">
        <f t="shared" ref="E209:E214" si="29">SUM(F209:J209)</f>
        <v>255000</v>
      </c>
      <c r="F209" s="4">
        <v>0</v>
      </c>
      <c r="G209" s="4">
        <f>SUM(G210:G214)</f>
        <v>155000</v>
      </c>
      <c r="H209" s="4">
        <f>SUM(H210:H214)</f>
        <v>100000</v>
      </c>
      <c r="I209" s="4">
        <f>SUM(I210:I214)</f>
        <v>0</v>
      </c>
      <c r="J209" s="4">
        <f>SUM(J210:J214)</f>
        <v>0</v>
      </c>
      <c r="K209" s="79"/>
    </row>
    <row r="210" spans="1:11" ht="62.25" customHeight="1" x14ac:dyDescent="0.25">
      <c r="A210" s="70" t="s">
        <v>64</v>
      </c>
      <c r="B210" s="41" t="s">
        <v>347</v>
      </c>
      <c r="C210" s="7">
        <v>2022</v>
      </c>
      <c r="D210" s="93" t="s">
        <v>210</v>
      </c>
      <c r="E210" s="1">
        <f t="shared" si="29"/>
        <v>155000</v>
      </c>
      <c r="F210" s="1">
        <v>0</v>
      </c>
      <c r="G210" s="1">
        <v>155000</v>
      </c>
      <c r="H210" s="1">
        <v>0</v>
      </c>
      <c r="I210" s="1">
        <v>0</v>
      </c>
      <c r="J210" s="1">
        <v>0</v>
      </c>
      <c r="K210" s="40" t="s">
        <v>355</v>
      </c>
    </row>
    <row r="211" spans="1:11" ht="75" customHeight="1" x14ac:dyDescent="0.25">
      <c r="A211" s="70" t="s">
        <v>456</v>
      </c>
      <c r="B211" s="41" t="s">
        <v>353</v>
      </c>
      <c r="C211" s="7" t="s">
        <v>354</v>
      </c>
      <c r="D211" s="91"/>
      <c r="E211" s="1">
        <f t="shared" si="29"/>
        <v>100000</v>
      </c>
      <c r="F211" s="1">
        <v>0</v>
      </c>
      <c r="G211" s="1">
        <v>0</v>
      </c>
      <c r="H211" s="1">
        <v>100000</v>
      </c>
      <c r="I211" s="1">
        <v>0</v>
      </c>
      <c r="J211" s="1">
        <v>0</v>
      </c>
      <c r="K211" s="40" t="s">
        <v>329</v>
      </c>
    </row>
    <row r="212" spans="1:11" ht="56.25" hidden="1" customHeight="1" x14ac:dyDescent="0.25">
      <c r="A212" s="70" t="s">
        <v>370</v>
      </c>
      <c r="B212" s="41" t="s">
        <v>371</v>
      </c>
      <c r="C212" s="7" t="s">
        <v>369</v>
      </c>
      <c r="D212" s="92"/>
      <c r="E212" s="1">
        <f t="shared" si="29"/>
        <v>0</v>
      </c>
      <c r="F212" s="1"/>
      <c r="G212" s="1"/>
      <c r="H212" s="38"/>
      <c r="I212" s="1"/>
      <c r="J212" s="1"/>
      <c r="K212" s="40"/>
    </row>
    <row r="213" spans="1:11" ht="45" hidden="1" customHeight="1" x14ac:dyDescent="0.25">
      <c r="A213" s="76" t="s">
        <v>297</v>
      </c>
      <c r="B213" s="85" t="s">
        <v>439</v>
      </c>
      <c r="C213" s="86"/>
      <c r="D213" s="87"/>
      <c r="E213" s="2">
        <f t="shared" si="29"/>
        <v>0</v>
      </c>
      <c r="F213" s="2">
        <f>F214</f>
        <v>0</v>
      </c>
      <c r="G213" s="2">
        <f>G214</f>
        <v>0</v>
      </c>
      <c r="H213" s="3">
        <f>H214</f>
        <v>0</v>
      </c>
      <c r="I213" s="2">
        <f>I214</f>
        <v>0</v>
      </c>
      <c r="J213" s="2">
        <f>J214</f>
        <v>0</v>
      </c>
      <c r="K213" s="39"/>
    </row>
    <row r="214" spans="1:11" ht="30.75" hidden="1" customHeight="1" x14ac:dyDescent="0.25">
      <c r="A214" s="70" t="s">
        <v>64</v>
      </c>
      <c r="B214" s="41"/>
      <c r="C214" s="7">
        <v>2022</v>
      </c>
      <c r="D214" s="18"/>
      <c r="E214" s="1">
        <f t="shared" si="29"/>
        <v>0</v>
      </c>
      <c r="F214" s="1"/>
      <c r="G214" s="42"/>
      <c r="H214" s="38"/>
      <c r="I214" s="1"/>
      <c r="J214" s="1"/>
      <c r="K214" s="40"/>
    </row>
    <row r="215" spans="1:11" s="44" customFormat="1" ht="24.75" customHeight="1" x14ac:dyDescent="0.25">
      <c r="A215" s="142"/>
      <c r="B215" s="122" t="s">
        <v>37</v>
      </c>
      <c r="C215" s="123"/>
      <c r="D215" s="28" t="s">
        <v>6</v>
      </c>
      <c r="E215" s="4">
        <f t="shared" si="28"/>
        <v>1824839922.6513133</v>
      </c>
      <c r="F215" s="4">
        <f>F198+F196+F101+F94+F79+F88+F207+F110+F24+F194+F209</f>
        <v>214513407.75999999</v>
      </c>
      <c r="G215" s="4">
        <f>G198+G196+G101+G94+G79+G88+G207+G110+G194+G209</f>
        <v>456711991.42000002</v>
      </c>
      <c r="H215" s="4">
        <f>H198+H196+H101+H94+H79+H88+H207+H24+H194+H209</f>
        <v>588854186.91131318</v>
      </c>
      <c r="I215" s="4">
        <f t="shared" ref="I215:J215" si="30">I198+I196+I101+I94+I79+I88+I207+I110+I24+I194+I209</f>
        <v>278238802.07999998</v>
      </c>
      <c r="J215" s="4">
        <f t="shared" si="30"/>
        <v>286521534.48000002</v>
      </c>
      <c r="K215" s="93"/>
    </row>
    <row r="216" spans="1:11" s="44" customFormat="1" ht="18" customHeight="1" x14ac:dyDescent="0.25">
      <c r="A216" s="143"/>
      <c r="B216" s="124"/>
      <c r="C216" s="125"/>
      <c r="D216" s="28" t="s">
        <v>210</v>
      </c>
      <c r="E216" s="4">
        <f t="shared" si="28"/>
        <v>303466102.69131315</v>
      </c>
      <c r="F216" s="4">
        <f>F215-F217-F218</f>
        <v>61733087.359999985</v>
      </c>
      <c r="G216" s="4">
        <f>G215-G217-G218</f>
        <v>64248885.00999999</v>
      </c>
      <c r="H216" s="4">
        <f>H215-H217-H218</f>
        <v>67977436.76131314</v>
      </c>
      <c r="I216" s="4">
        <f>I215-I217-I218</f>
        <v>56311915.079999983</v>
      </c>
      <c r="J216" s="4">
        <f>J215-J217-J218</f>
        <v>53194778.480000019</v>
      </c>
      <c r="K216" s="91"/>
    </row>
    <row r="217" spans="1:11" s="44" customFormat="1" x14ac:dyDescent="0.25">
      <c r="A217" s="143"/>
      <c r="B217" s="124"/>
      <c r="C217" s="125"/>
      <c r="D217" s="28" t="s">
        <v>280</v>
      </c>
      <c r="E217" s="4">
        <f t="shared" si="28"/>
        <v>1521373819.96</v>
      </c>
      <c r="F217" s="4">
        <f>F82+F83+F85+F87+F90+F96+F86+F93+F111+F151+F174+F181+F189+F191+F195</f>
        <v>152780320.40000001</v>
      </c>
      <c r="G217" s="4">
        <f>G82+G83+G84+G85+G90+G96+G86+G93+G111+G151+G174+G181+G189+G191+G195+G99</f>
        <v>392463106.41000003</v>
      </c>
      <c r="H217" s="4">
        <f>H82+H83+H84+H85+H90+H96+H86+H93+H111+H151+H174+H181+H189+H191+H195+H99</f>
        <v>520876750.15000004</v>
      </c>
      <c r="I217" s="4">
        <f t="shared" ref="I217:J217" si="31">I82+I83+I84+I85+I90+I96+I86+I93+I111+I151+I174+I181+I189+I191+I195+I99</f>
        <v>221926887</v>
      </c>
      <c r="J217" s="4">
        <f t="shared" si="31"/>
        <v>233326756</v>
      </c>
      <c r="K217" s="91"/>
    </row>
    <row r="218" spans="1:11" ht="19.5" hidden="1" customHeight="1" x14ac:dyDescent="0.25">
      <c r="A218" s="144"/>
      <c r="B218" s="126"/>
      <c r="C218" s="127"/>
      <c r="D218" s="43" t="s">
        <v>5</v>
      </c>
      <c r="E218" s="3">
        <f t="shared" si="28"/>
        <v>0</v>
      </c>
      <c r="F218" s="3"/>
      <c r="G218" s="3"/>
      <c r="H218" s="3"/>
      <c r="I218" s="3"/>
      <c r="J218" s="3"/>
      <c r="K218" s="92"/>
    </row>
    <row r="219" spans="1:11" s="44" customFormat="1" ht="25.5" customHeight="1" x14ac:dyDescent="0.25">
      <c r="A219" s="117" t="s">
        <v>40</v>
      </c>
      <c r="B219" s="118"/>
      <c r="C219" s="118"/>
      <c r="D219" s="118"/>
      <c r="E219" s="118"/>
      <c r="F219" s="118"/>
      <c r="G219" s="118"/>
      <c r="H219" s="118"/>
      <c r="I219" s="118"/>
      <c r="J219" s="118"/>
      <c r="K219" s="120"/>
    </row>
    <row r="220" spans="1:11" s="44" customFormat="1" ht="50.25" customHeight="1" x14ac:dyDescent="0.25">
      <c r="A220" s="116" t="s">
        <v>372</v>
      </c>
      <c r="B220" s="117" t="s">
        <v>440</v>
      </c>
      <c r="C220" s="118"/>
      <c r="D220" s="120"/>
      <c r="E220" s="4">
        <f>SUM(F220:J220)</f>
        <v>159873952.09</v>
      </c>
      <c r="F220" s="4">
        <f>SUM(F221:F224)</f>
        <v>31516587.889999997</v>
      </c>
      <c r="G220" s="4">
        <f>SUM(G221:G224)</f>
        <v>33713010.229999997</v>
      </c>
      <c r="H220" s="4">
        <f>SUM(H221:H224)</f>
        <v>34497281.82</v>
      </c>
      <c r="I220" s="4">
        <f>SUM(I221:I224)</f>
        <v>31435705</v>
      </c>
      <c r="J220" s="4">
        <f>SUM(J221:J224)</f>
        <v>28711367.149999999</v>
      </c>
      <c r="K220" s="28"/>
    </row>
    <row r="221" spans="1:11" ht="58.9" customHeight="1" x14ac:dyDescent="0.25">
      <c r="A221" s="69" t="s">
        <v>196</v>
      </c>
      <c r="B221" s="19" t="s">
        <v>53</v>
      </c>
      <c r="C221" s="7" t="s">
        <v>10</v>
      </c>
      <c r="D221" s="105" t="s">
        <v>210</v>
      </c>
      <c r="E221" s="1">
        <f>SUM(F221:J221)</f>
        <v>2319006.6799999997</v>
      </c>
      <c r="F221" s="1">
        <v>400505.15</v>
      </c>
      <c r="G221" s="1">
        <v>587195.82999999996</v>
      </c>
      <c r="H221" s="1">
        <v>505705.7</v>
      </c>
      <c r="I221" s="1">
        <v>412800</v>
      </c>
      <c r="J221" s="1">
        <v>412800</v>
      </c>
      <c r="K221" s="88" t="s">
        <v>56</v>
      </c>
    </row>
    <row r="222" spans="1:11" s="44" customFormat="1" ht="57.6" customHeight="1" x14ac:dyDescent="0.25">
      <c r="A222" s="69" t="s">
        <v>358</v>
      </c>
      <c r="B222" s="19" t="s">
        <v>52</v>
      </c>
      <c r="C222" s="7" t="s">
        <v>10</v>
      </c>
      <c r="D222" s="105"/>
      <c r="E222" s="1">
        <f>SUM(F222:J222)</f>
        <v>157073289.59999999</v>
      </c>
      <c r="F222" s="1">
        <v>31086082.739999998</v>
      </c>
      <c r="G222" s="1">
        <f>32808261.26-134102.67</f>
        <v>32674158.59</v>
      </c>
      <c r="H222" s="1">
        <v>33991576.119999997</v>
      </c>
      <c r="I222" s="1">
        <v>31022905</v>
      </c>
      <c r="J222" s="1">
        <v>28298567.149999999</v>
      </c>
      <c r="K222" s="89"/>
    </row>
    <row r="223" spans="1:11" ht="51.75" customHeight="1" x14ac:dyDescent="0.25">
      <c r="A223" s="69" t="s">
        <v>457</v>
      </c>
      <c r="B223" s="6" t="s">
        <v>357</v>
      </c>
      <c r="C223" s="7">
        <v>2022</v>
      </c>
      <c r="D223" s="7" t="s">
        <v>4</v>
      </c>
      <c r="E223" s="1">
        <f>SUM(F223:J223)</f>
        <v>451655.81</v>
      </c>
      <c r="F223" s="1">
        <v>0</v>
      </c>
      <c r="G223" s="1">
        <v>451655.81</v>
      </c>
      <c r="H223" s="1">
        <v>0</v>
      </c>
      <c r="I223" s="1">
        <v>0</v>
      </c>
      <c r="J223" s="1">
        <v>0</v>
      </c>
      <c r="K223" s="90"/>
    </row>
    <row r="224" spans="1:11" ht="71.25" customHeight="1" x14ac:dyDescent="0.25">
      <c r="A224" s="69" t="s">
        <v>458</v>
      </c>
      <c r="B224" s="6" t="s">
        <v>208</v>
      </c>
      <c r="C224" s="7">
        <v>2021</v>
      </c>
      <c r="D224" s="7" t="s">
        <v>210</v>
      </c>
      <c r="E224" s="1">
        <f>SUM(F224:J224)</f>
        <v>30000</v>
      </c>
      <c r="F224" s="1">
        <v>30000</v>
      </c>
      <c r="G224" s="1">
        <v>0</v>
      </c>
      <c r="H224" s="1">
        <v>0</v>
      </c>
      <c r="I224" s="1">
        <v>0</v>
      </c>
      <c r="J224" s="1">
        <v>0</v>
      </c>
      <c r="K224" s="14" t="s">
        <v>209</v>
      </c>
    </row>
    <row r="225" spans="1:11" s="44" customFormat="1" ht="52.5" customHeight="1" x14ac:dyDescent="0.25">
      <c r="A225" s="116" t="s">
        <v>459</v>
      </c>
      <c r="B225" s="117" t="s">
        <v>433</v>
      </c>
      <c r="C225" s="118"/>
      <c r="D225" s="120"/>
      <c r="E225" s="4">
        <f>SUM(E226)</f>
        <v>0</v>
      </c>
      <c r="F225" s="4">
        <f>F226</f>
        <v>0</v>
      </c>
      <c r="G225" s="4">
        <f>G226</f>
        <v>0</v>
      </c>
      <c r="H225" s="4">
        <f>H226</f>
        <v>0</v>
      </c>
      <c r="I225" s="4">
        <f>I226</f>
        <v>0</v>
      </c>
      <c r="J225" s="4">
        <f>J226</f>
        <v>0</v>
      </c>
      <c r="K225" s="28"/>
    </row>
    <row r="226" spans="1:11" ht="105" customHeight="1" x14ac:dyDescent="0.25">
      <c r="A226" s="102" t="s">
        <v>460</v>
      </c>
      <c r="B226" s="45" t="s">
        <v>54</v>
      </c>
      <c r="C226" s="7" t="s">
        <v>33</v>
      </c>
      <c r="D226" s="7" t="s">
        <v>279</v>
      </c>
      <c r="E226" s="46">
        <f>SUM(F226:J226)</f>
        <v>0</v>
      </c>
      <c r="F226" s="47">
        <v>0</v>
      </c>
      <c r="G226" s="1">
        <v>0</v>
      </c>
      <c r="H226" s="1">
        <v>0</v>
      </c>
      <c r="I226" s="47">
        <v>0</v>
      </c>
      <c r="J226" s="47">
        <v>0</v>
      </c>
      <c r="K226" s="88" t="s">
        <v>55</v>
      </c>
    </row>
    <row r="227" spans="1:11" x14ac:dyDescent="0.25">
      <c r="A227" s="103"/>
      <c r="B227" s="45" t="s">
        <v>35</v>
      </c>
      <c r="C227" s="48"/>
      <c r="D227" s="14" t="s">
        <v>4</v>
      </c>
      <c r="E227" s="46">
        <f>SUM(F227:J227)</f>
        <v>0</v>
      </c>
      <c r="F227" s="47">
        <v>0</v>
      </c>
      <c r="G227" s="1">
        <v>0</v>
      </c>
      <c r="H227" s="1">
        <v>0</v>
      </c>
      <c r="I227" s="47">
        <v>0</v>
      </c>
      <c r="J227" s="47">
        <v>0</v>
      </c>
      <c r="K227" s="89"/>
    </row>
    <row r="228" spans="1:11" ht="24" x14ac:dyDescent="0.25">
      <c r="A228" s="104"/>
      <c r="B228" s="45" t="s">
        <v>36</v>
      </c>
      <c r="C228" s="48"/>
      <c r="D228" s="14" t="s">
        <v>11</v>
      </c>
      <c r="E228" s="46">
        <f>SUM(F228:J228)</f>
        <v>0</v>
      </c>
      <c r="F228" s="49">
        <v>0</v>
      </c>
      <c r="G228" s="1">
        <v>0</v>
      </c>
      <c r="H228" s="1">
        <v>0</v>
      </c>
      <c r="I228" s="49">
        <v>0</v>
      </c>
      <c r="J228" s="49">
        <v>0</v>
      </c>
      <c r="K228" s="90"/>
    </row>
    <row r="229" spans="1:11" s="44" customFormat="1" ht="42" customHeight="1" x14ac:dyDescent="0.25">
      <c r="A229" s="116" t="s">
        <v>298</v>
      </c>
      <c r="B229" s="117" t="s">
        <v>441</v>
      </c>
      <c r="C229" s="118"/>
      <c r="D229" s="120"/>
      <c r="E229" s="4">
        <f>E230</f>
        <v>504900.46</v>
      </c>
      <c r="F229" s="4">
        <f>F230</f>
        <v>136340.46000000002</v>
      </c>
      <c r="G229" s="4">
        <f t="shared" ref="G229:J231" si="32">G230</f>
        <v>80000</v>
      </c>
      <c r="H229" s="4">
        <f t="shared" si="32"/>
        <v>48560</v>
      </c>
      <c r="I229" s="4">
        <f t="shared" si="32"/>
        <v>120000</v>
      </c>
      <c r="J229" s="4">
        <f t="shared" si="32"/>
        <v>120000</v>
      </c>
      <c r="K229" s="81"/>
    </row>
    <row r="230" spans="1:11" ht="48" x14ac:dyDescent="0.25">
      <c r="A230" s="69" t="s">
        <v>299</v>
      </c>
      <c r="B230" s="15" t="s">
        <v>127</v>
      </c>
      <c r="C230" s="8" t="s">
        <v>39</v>
      </c>
      <c r="D230" s="8" t="s">
        <v>210</v>
      </c>
      <c r="E230" s="1">
        <f>SUM(F230:J230)</f>
        <v>504900.46</v>
      </c>
      <c r="F230" s="1">
        <f>156242.2-30000+10098.26</f>
        <v>136340.46000000002</v>
      </c>
      <c r="G230" s="1">
        <f>120000-40000</f>
        <v>80000</v>
      </c>
      <c r="H230" s="1">
        <v>48560</v>
      </c>
      <c r="I230" s="49">
        <v>120000</v>
      </c>
      <c r="J230" s="49">
        <v>120000</v>
      </c>
      <c r="K230" s="14" t="s">
        <v>56</v>
      </c>
    </row>
    <row r="231" spans="1:11" s="44" customFormat="1" ht="43.5" customHeight="1" x14ac:dyDescent="0.25">
      <c r="A231" s="116" t="s">
        <v>378</v>
      </c>
      <c r="B231" s="117" t="s">
        <v>442</v>
      </c>
      <c r="C231" s="118"/>
      <c r="D231" s="120"/>
      <c r="E231" s="4">
        <f>E232</f>
        <v>1755914.53</v>
      </c>
      <c r="F231" s="4">
        <f>F232</f>
        <v>0</v>
      </c>
      <c r="G231" s="4">
        <f t="shared" si="32"/>
        <v>0</v>
      </c>
      <c r="H231" s="4">
        <f t="shared" si="32"/>
        <v>147884.53</v>
      </c>
      <c r="I231" s="4">
        <f t="shared" si="32"/>
        <v>804015</v>
      </c>
      <c r="J231" s="4">
        <f t="shared" si="32"/>
        <v>804015</v>
      </c>
      <c r="K231" s="81"/>
    </row>
    <row r="232" spans="1:11" ht="49.5" customHeight="1" x14ac:dyDescent="0.25">
      <c r="A232" s="70" t="s">
        <v>380</v>
      </c>
      <c r="B232" s="6" t="s">
        <v>335</v>
      </c>
      <c r="C232" s="7" t="s">
        <v>356</v>
      </c>
      <c r="D232" s="8" t="s">
        <v>210</v>
      </c>
      <c r="E232" s="1">
        <f>SUM(F232:J232)</f>
        <v>1755914.53</v>
      </c>
      <c r="F232" s="1">
        <v>0</v>
      </c>
      <c r="G232" s="1">
        <v>0</v>
      </c>
      <c r="H232" s="1">
        <v>147884.53</v>
      </c>
      <c r="I232" s="1">
        <v>804015</v>
      </c>
      <c r="J232" s="1">
        <v>804015</v>
      </c>
      <c r="K232" s="9" t="s">
        <v>56</v>
      </c>
    </row>
    <row r="233" spans="1:11" s="44" customFormat="1" ht="30" customHeight="1" x14ac:dyDescent="0.25">
      <c r="A233" s="142"/>
      <c r="B233" s="122" t="s">
        <v>60</v>
      </c>
      <c r="C233" s="123"/>
      <c r="D233" s="28" t="s">
        <v>6</v>
      </c>
      <c r="E233" s="4">
        <f>SUM(E234:E235)</f>
        <v>162134767.08000001</v>
      </c>
      <c r="F233" s="4">
        <f>F225+F220+F229+F231</f>
        <v>31652928.349999998</v>
      </c>
      <c r="G233" s="4">
        <f>G225+G220+G229+G231</f>
        <v>33793010.229999997</v>
      </c>
      <c r="H233" s="4">
        <f>H225+H220+H229+H231</f>
        <v>34693726.350000001</v>
      </c>
      <c r="I233" s="4">
        <f>I225+I220+I229+I231</f>
        <v>32359720</v>
      </c>
      <c r="J233" s="4">
        <f>J225+J220+J229+J231</f>
        <v>29635382.149999999</v>
      </c>
      <c r="K233" s="105"/>
    </row>
    <row r="234" spans="1:11" s="44" customFormat="1" ht="18" customHeight="1" x14ac:dyDescent="0.25">
      <c r="A234" s="143"/>
      <c r="B234" s="124"/>
      <c r="C234" s="125"/>
      <c r="D234" s="28" t="s">
        <v>210</v>
      </c>
      <c r="E234" s="4">
        <f>SUM(F234:J234)</f>
        <v>161683111.27000001</v>
      </c>
      <c r="F234" s="4">
        <f>F233-F235</f>
        <v>31652928.349999998</v>
      </c>
      <c r="G234" s="4">
        <f>G233-G235</f>
        <v>33341354.419999998</v>
      </c>
      <c r="H234" s="4">
        <f>H233-H235</f>
        <v>34693726.350000001</v>
      </c>
      <c r="I234" s="4">
        <f>I233-I235</f>
        <v>32359720</v>
      </c>
      <c r="J234" s="4">
        <f>J233-J235</f>
        <v>29635382.149999999</v>
      </c>
      <c r="K234" s="105"/>
    </row>
    <row r="235" spans="1:11" s="44" customFormat="1" ht="21" customHeight="1" x14ac:dyDescent="0.25">
      <c r="A235" s="144"/>
      <c r="B235" s="126"/>
      <c r="C235" s="127"/>
      <c r="D235" s="28" t="s">
        <v>4</v>
      </c>
      <c r="E235" s="4">
        <f>SUM(F235:J235)</f>
        <v>451655.81</v>
      </c>
      <c r="F235" s="4">
        <f>F227</f>
        <v>0</v>
      </c>
      <c r="G235" s="4">
        <f>G227+G223</f>
        <v>451655.81</v>
      </c>
      <c r="H235" s="4">
        <f>H227+H223</f>
        <v>0</v>
      </c>
      <c r="I235" s="4">
        <f>I227+I223</f>
        <v>0</v>
      </c>
      <c r="J235" s="4">
        <f>J227+J223</f>
        <v>0</v>
      </c>
      <c r="K235" s="81"/>
    </row>
    <row r="236" spans="1:11" s="44" customFormat="1" ht="21" customHeight="1" x14ac:dyDescent="0.25">
      <c r="A236" s="117" t="s">
        <v>57</v>
      </c>
      <c r="B236" s="118"/>
      <c r="C236" s="118"/>
      <c r="D236" s="118"/>
      <c r="E236" s="118"/>
      <c r="F236" s="118"/>
      <c r="G236" s="118"/>
      <c r="H236" s="118"/>
      <c r="I236" s="118"/>
      <c r="J236" s="118"/>
      <c r="K236" s="120"/>
    </row>
    <row r="237" spans="1:11" s="44" customFormat="1" ht="67.5" customHeight="1" x14ac:dyDescent="0.25">
      <c r="A237" s="145">
        <v>18</v>
      </c>
      <c r="B237" s="117" t="s">
        <v>443</v>
      </c>
      <c r="C237" s="118"/>
      <c r="D237" s="120"/>
      <c r="E237" s="4">
        <f t="shared" ref="E237:E239" si="33">SUM(F237:J237)</f>
        <v>81967646.980000004</v>
      </c>
      <c r="F237" s="4">
        <f>SUM(F238:F239)</f>
        <v>19836437.98</v>
      </c>
      <c r="G237" s="4">
        <f>SUM(G238:G239)</f>
        <v>21019239</v>
      </c>
      <c r="H237" s="4">
        <f>SUM(H238:H239)</f>
        <v>21904818</v>
      </c>
      <c r="I237" s="4">
        <f>SUM(I238:I239)</f>
        <v>19207152</v>
      </c>
      <c r="J237" s="4">
        <f>SUM(J238:J239)</f>
        <v>0</v>
      </c>
      <c r="K237" s="81"/>
    </row>
    <row r="238" spans="1:11" ht="69.75" customHeight="1" x14ac:dyDescent="0.25">
      <c r="A238" s="75" t="s">
        <v>389</v>
      </c>
      <c r="B238" s="5" t="s">
        <v>58</v>
      </c>
      <c r="C238" s="7" t="s">
        <v>39</v>
      </c>
      <c r="D238" s="7" t="s">
        <v>210</v>
      </c>
      <c r="E238" s="4">
        <f t="shared" si="33"/>
        <v>81637281.629999995</v>
      </c>
      <c r="F238" s="1">
        <v>19836437.98</v>
      </c>
      <c r="G238" s="1">
        <v>20688873.649999999</v>
      </c>
      <c r="H238" s="1">
        <v>21904818</v>
      </c>
      <c r="I238" s="1">
        <v>19207152</v>
      </c>
      <c r="J238" s="1">
        <v>0</v>
      </c>
      <c r="K238" s="93" t="s">
        <v>201</v>
      </c>
    </row>
    <row r="239" spans="1:11" ht="70.5" customHeight="1" x14ac:dyDescent="0.25">
      <c r="A239" s="75" t="s">
        <v>390</v>
      </c>
      <c r="B239" s="15" t="s">
        <v>365</v>
      </c>
      <c r="C239" s="7">
        <v>2022</v>
      </c>
      <c r="D239" s="7" t="s">
        <v>4</v>
      </c>
      <c r="E239" s="4">
        <f t="shared" si="33"/>
        <v>330365.34999999998</v>
      </c>
      <c r="F239" s="1">
        <v>0</v>
      </c>
      <c r="G239" s="1">
        <v>330365.34999999998</v>
      </c>
      <c r="H239" s="1">
        <v>0</v>
      </c>
      <c r="I239" s="1">
        <v>0</v>
      </c>
      <c r="J239" s="1">
        <v>0</v>
      </c>
      <c r="K239" s="92"/>
    </row>
    <row r="240" spans="1:11" s="44" customFormat="1" ht="32.25" customHeight="1" x14ac:dyDescent="0.25">
      <c r="A240" s="122" t="s">
        <v>61</v>
      </c>
      <c r="B240" s="137"/>
      <c r="C240" s="123"/>
      <c r="D240" s="28" t="s">
        <v>6</v>
      </c>
      <c r="E240" s="4">
        <f>SUM(F240:J240)</f>
        <v>81967646.980000004</v>
      </c>
      <c r="F240" s="4">
        <f>SUM(F238:F239)</f>
        <v>19836437.98</v>
      </c>
      <c r="G240" s="4">
        <f t="shared" ref="G240:J240" si="34">SUM(G238:G239)</f>
        <v>21019239</v>
      </c>
      <c r="H240" s="4">
        <f t="shared" si="34"/>
        <v>21904818</v>
      </c>
      <c r="I240" s="4">
        <f t="shared" si="34"/>
        <v>19207152</v>
      </c>
      <c r="J240" s="4">
        <f t="shared" si="34"/>
        <v>0</v>
      </c>
      <c r="K240" s="28"/>
    </row>
    <row r="241" spans="1:11" s="44" customFormat="1" ht="27.75" customHeight="1" x14ac:dyDescent="0.25">
      <c r="A241" s="124"/>
      <c r="B241" s="146"/>
      <c r="C241" s="125"/>
      <c r="D241" s="28" t="s">
        <v>210</v>
      </c>
      <c r="E241" s="4">
        <f>SUM(F241:J241)</f>
        <v>81637281.629999995</v>
      </c>
      <c r="F241" s="4">
        <f>F238</f>
        <v>19836437.98</v>
      </c>
      <c r="G241" s="4">
        <f t="shared" ref="G241:J241" si="35">G238</f>
        <v>20688873.649999999</v>
      </c>
      <c r="H241" s="4">
        <f t="shared" si="35"/>
        <v>21904818</v>
      </c>
      <c r="I241" s="4">
        <f t="shared" si="35"/>
        <v>19207152</v>
      </c>
      <c r="J241" s="4">
        <f t="shared" si="35"/>
        <v>0</v>
      </c>
      <c r="K241" s="28"/>
    </row>
    <row r="242" spans="1:11" s="44" customFormat="1" ht="27" customHeight="1" x14ac:dyDescent="0.25">
      <c r="A242" s="126"/>
      <c r="B242" s="138"/>
      <c r="C242" s="127"/>
      <c r="D242" s="28" t="s">
        <v>4</v>
      </c>
      <c r="E242" s="4">
        <f>SUM(F242:J242)</f>
        <v>330365.34999999998</v>
      </c>
      <c r="F242" s="4">
        <f>F239</f>
        <v>0</v>
      </c>
      <c r="G242" s="4">
        <f>G239</f>
        <v>330365.34999999998</v>
      </c>
      <c r="H242" s="4">
        <f t="shared" ref="H242:J242" si="36">H239</f>
        <v>0</v>
      </c>
      <c r="I242" s="4">
        <f t="shared" si="36"/>
        <v>0</v>
      </c>
      <c r="J242" s="4">
        <f t="shared" si="36"/>
        <v>0</v>
      </c>
      <c r="K242" s="28"/>
    </row>
    <row r="243" spans="1:11" s="44" customFormat="1" ht="25.5" customHeight="1" x14ac:dyDescent="0.25">
      <c r="A243" s="117" t="s">
        <v>373</v>
      </c>
      <c r="B243" s="118"/>
      <c r="C243" s="118"/>
      <c r="D243" s="118"/>
      <c r="E243" s="118"/>
      <c r="F243" s="118"/>
      <c r="G243" s="118"/>
      <c r="H243" s="118"/>
      <c r="I243" s="118"/>
      <c r="J243" s="118"/>
      <c r="K243" s="120"/>
    </row>
    <row r="244" spans="1:11" s="44" customFormat="1" ht="64.5" customHeight="1" x14ac:dyDescent="0.25">
      <c r="A244" s="116" t="s">
        <v>420</v>
      </c>
      <c r="B244" s="117" t="s">
        <v>444</v>
      </c>
      <c r="C244" s="118"/>
      <c r="D244" s="120"/>
      <c r="E244" s="4">
        <f t="shared" ref="E244:J244" si="37">SUM(E245:E248)</f>
        <v>500000</v>
      </c>
      <c r="F244" s="4">
        <f t="shared" si="37"/>
        <v>0</v>
      </c>
      <c r="G244" s="4">
        <f t="shared" si="37"/>
        <v>0</v>
      </c>
      <c r="H244" s="4">
        <f t="shared" si="37"/>
        <v>0</v>
      </c>
      <c r="I244" s="4">
        <f t="shared" si="37"/>
        <v>500000</v>
      </c>
      <c r="J244" s="4">
        <f t="shared" si="37"/>
        <v>0</v>
      </c>
      <c r="K244" s="28"/>
    </row>
    <row r="245" spans="1:11" ht="63.75" customHeight="1" x14ac:dyDescent="0.25">
      <c r="A245" s="69" t="s">
        <v>421</v>
      </c>
      <c r="B245" s="19" t="s">
        <v>374</v>
      </c>
      <c r="C245" s="93" t="s">
        <v>376</v>
      </c>
      <c r="D245" s="93" t="s">
        <v>210</v>
      </c>
      <c r="E245" s="1">
        <f>SUM(F245:J245)</f>
        <v>500000</v>
      </c>
      <c r="F245" s="1">
        <v>0</v>
      </c>
      <c r="G245" s="1">
        <v>0</v>
      </c>
      <c r="H245" s="1">
        <v>0</v>
      </c>
      <c r="I245" s="1">
        <v>500000</v>
      </c>
      <c r="J245" s="1">
        <v>0</v>
      </c>
      <c r="K245" s="88" t="s">
        <v>346</v>
      </c>
    </row>
    <row r="246" spans="1:11" ht="48" customHeight="1" x14ac:dyDescent="0.25">
      <c r="A246" s="69" t="s">
        <v>461</v>
      </c>
      <c r="B246" s="19" t="s">
        <v>375</v>
      </c>
      <c r="C246" s="91"/>
      <c r="D246" s="91"/>
      <c r="E246" s="1">
        <f>SUM(F246:J246)</f>
        <v>0</v>
      </c>
      <c r="F246" s="1">
        <v>0</v>
      </c>
      <c r="G246" s="1">
        <v>0</v>
      </c>
      <c r="H246" s="1">
        <v>0</v>
      </c>
      <c r="I246" s="1">
        <v>0</v>
      </c>
      <c r="J246" s="1">
        <v>0</v>
      </c>
      <c r="K246" s="89"/>
    </row>
    <row r="247" spans="1:11" ht="55.9" hidden="1" customHeight="1" x14ac:dyDescent="0.25">
      <c r="A247" s="69" t="s">
        <v>300</v>
      </c>
      <c r="B247" s="19"/>
      <c r="C247" s="91"/>
      <c r="D247" s="91"/>
      <c r="E247" s="1">
        <f>SUM(F247:J247)</f>
        <v>0</v>
      </c>
      <c r="F247" s="1"/>
      <c r="G247" s="1"/>
      <c r="H247" s="1"/>
      <c r="I247" s="47"/>
      <c r="J247" s="47"/>
      <c r="K247" s="89"/>
    </row>
    <row r="248" spans="1:11" ht="39" hidden="1" customHeight="1" x14ac:dyDescent="0.25">
      <c r="A248" s="69" t="s">
        <v>301</v>
      </c>
      <c r="B248" s="19"/>
      <c r="C248" s="92"/>
      <c r="D248" s="92"/>
      <c r="E248" s="1">
        <f>SUM(F248:J248)</f>
        <v>0</v>
      </c>
      <c r="F248" s="1"/>
      <c r="G248" s="1"/>
      <c r="H248" s="1"/>
      <c r="I248" s="47"/>
      <c r="J248" s="47"/>
      <c r="K248" s="90"/>
    </row>
    <row r="249" spans="1:11" s="44" customFormat="1" ht="24" customHeight="1" x14ac:dyDescent="0.25">
      <c r="A249" s="139"/>
      <c r="B249" s="122" t="s">
        <v>377</v>
      </c>
      <c r="C249" s="123"/>
      <c r="D249" s="28" t="s">
        <v>6</v>
      </c>
      <c r="E249" s="4">
        <f t="shared" ref="E249:J249" si="38">E244</f>
        <v>500000</v>
      </c>
      <c r="F249" s="4">
        <f t="shared" si="38"/>
        <v>0</v>
      </c>
      <c r="G249" s="4">
        <f t="shared" si="38"/>
        <v>0</v>
      </c>
      <c r="H249" s="4">
        <f t="shared" si="38"/>
        <v>0</v>
      </c>
      <c r="I249" s="4">
        <f t="shared" si="38"/>
        <v>500000</v>
      </c>
      <c r="J249" s="4">
        <f t="shared" si="38"/>
        <v>0</v>
      </c>
      <c r="K249" s="105"/>
    </row>
    <row r="250" spans="1:11" s="44" customFormat="1" ht="24" customHeight="1" x14ac:dyDescent="0.25">
      <c r="A250" s="139"/>
      <c r="B250" s="126"/>
      <c r="C250" s="127"/>
      <c r="D250" s="28" t="s">
        <v>4</v>
      </c>
      <c r="E250" s="4">
        <f t="shared" ref="E250:J250" si="39">E249</f>
        <v>500000</v>
      </c>
      <c r="F250" s="4">
        <f t="shared" si="39"/>
        <v>0</v>
      </c>
      <c r="G250" s="4">
        <f t="shared" si="39"/>
        <v>0</v>
      </c>
      <c r="H250" s="4">
        <f t="shared" si="39"/>
        <v>0</v>
      </c>
      <c r="I250" s="4">
        <f t="shared" si="39"/>
        <v>500000</v>
      </c>
      <c r="J250" s="4">
        <f t="shared" si="39"/>
        <v>0</v>
      </c>
      <c r="K250" s="105"/>
    </row>
    <row r="251" spans="1:11" s="44" customFormat="1" ht="24" customHeight="1" x14ac:dyDescent="0.25">
      <c r="A251" s="117" t="s">
        <v>379</v>
      </c>
      <c r="B251" s="118"/>
      <c r="C251" s="118"/>
      <c r="D251" s="118"/>
      <c r="E251" s="118"/>
      <c r="F251" s="118"/>
      <c r="G251" s="118"/>
      <c r="H251" s="118"/>
      <c r="I251" s="118"/>
      <c r="J251" s="118"/>
      <c r="K251" s="120"/>
    </row>
    <row r="252" spans="1:11" s="44" customFormat="1" ht="52.5" customHeight="1" x14ac:dyDescent="0.25">
      <c r="A252" s="116" t="s">
        <v>462</v>
      </c>
      <c r="B252" s="117" t="s">
        <v>445</v>
      </c>
      <c r="C252" s="118"/>
      <c r="D252" s="120"/>
      <c r="E252" s="4">
        <f>SUM(F252:J252)</f>
        <v>110900</v>
      </c>
      <c r="F252" s="4">
        <f>SUM(F253:F253)</f>
        <v>0</v>
      </c>
      <c r="G252" s="4">
        <f>SUM(G253:G253)</f>
        <v>110900</v>
      </c>
      <c r="H252" s="4">
        <f>SUM(H253:H253)</f>
        <v>0</v>
      </c>
      <c r="I252" s="4">
        <f>SUM(I253:I253)</f>
        <v>0</v>
      </c>
      <c r="J252" s="4">
        <f>SUM(J253:J253)</f>
        <v>0</v>
      </c>
      <c r="K252" s="28"/>
    </row>
    <row r="253" spans="1:11" ht="27.75" customHeight="1" x14ac:dyDescent="0.25">
      <c r="A253" s="69" t="s">
        <v>463</v>
      </c>
      <c r="B253" s="50" t="s">
        <v>381</v>
      </c>
      <c r="C253" s="7" t="s">
        <v>376</v>
      </c>
      <c r="D253" s="7" t="s">
        <v>210</v>
      </c>
      <c r="E253" s="1">
        <f>SUM(F253:J253)</f>
        <v>110900</v>
      </c>
      <c r="F253" s="1">
        <v>0</v>
      </c>
      <c r="G253" s="1">
        <v>110900</v>
      </c>
      <c r="H253" s="1">
        <v>0</v>
      </c>
      <c r="I253" s="1">
        <v>0</v>
      </c>
      <c r="J253" s="1">
        <v>0</v>
      </c>
      <c r="K253" s="7" t="s">
        <v>346</v>
      </c>
    </row>
    <row r="254" spans="1:11" s="44" customFormat="1" ht="24" customHeight="1" x14ac:dyDescent="0.25">
      <c r="A254" s="122" t="s">
        <v>382</v>
      </c>
      <c r="B254" s="137"/>
      <c r="C254" s="123"/>
      <c r="D254" s="28" t="s">
        <v>6</v>
      </c>
      <c r="E254" s="4">
        <f t="shared" ref="E254:J254" si="40">E252</f>
        <v>110900</v>
      </c>
      <c r="F254" s="4">
        <f t="shared" si="40"/>
        <v>0</v>
      </c>
      <c r="G254" s="4">
        <f t="shared" si="40"/>
        <v>110900</v>
      </c>
      <c r="H254" s="4">
        <f t="shared" si="40"/>
        <v>0</v>
      </c>
      <c r="I254" s="4">
        <f t="shared" si="40"/>
        <v>0</v>
      </c>
      <c r="J254" s="4">
        <f t="shared" si="40"/>
        <v>0</v>
      </c>
      <c r="K254" s="19"/>
    </row>
    <row r="255" spans="1:11" s="44" customFormat="1" ht="39" customHeight="1" x14ac:dyDescent="0.25">
      <c r="A255" s="126"/>
      <c r="B255" s="138"/>
      <c r="C255" s="127"/>
      <c r="D255" s="28" t="s">
        <v>210</v>
      </c>
      <c r="E255" s="4">
        <f t="shared" ref="E255:J255" si="41">E254</f>
        <v>110900</v>
      </c>
      <c r="F255" s="4">
        <f t="shared" si="41"/>
        <v>0</v>
      </c>
      <c r="G255" s="4">
        <f t="shared" si="41"/>
        <v>110900</v>
      </c>
      <c r="H255" s="4">
        <f t="shared" si="41"/>
        <v>0</v>
      </c>
      <c r="I255" s="4">
        <f t="shared" si="41"/>
        <v>0</v>
      </c>
      <c r="J255" s="4">
        <f t="shared" si="41"/>
        <v>0</v>
      </c>
      <c r="K255" s="19"/>
    </row>
    <row r="256" spans="1:11" s="44" customFormat="1" ht="23.45" customHeight="1" x14ac:dyDescent="0.25">
      <c r="A256" s="139"/>
      <c r="B256" s="122" t="s">
        <v>7</v>
      </c>
      <c r="C256" s="123"/>
      <c r="D256" s="28" t="s">
        <v>6</v>
      </c>
      <c r="E256" s="4">
        <f>SUM(F256:J256)</f>
        <v>2643457264.5313134</v>
      </c>
      <c r="F256" s="4">
        <f>F249+F240+F233+F215+F75+F254</f>
        <v>362441267.34999996</v>
      </c>
      <c r="G256" s="4">
        <f>G249+G240+G233+G215+G75+G254</f>
        <v>622855061.06000006</v>
      </c>
      <c r="H256" s="4">
        <f>H249+H240+H233+H215+H75+H254</f>
        <v>765136842.41131318</v>
      </c>
      <c r="I256" s="4">
        <f>I249+I240+I233+I215+I75+I254</f>
        <v>459887535.07999998</v>
      </c>
      <c r="J256" s="4">
        <f>J249+J240+J233+J215+J75+J254</f>
        <v>433136558.63</v>
      </c>
      <c r="K256" s="19"/>
    </row>
    <row r="257" spans="1:11" s="44" customFormat="1" ht="22.9" customHeight="1" x14ac:dyDescent="0.25">
      <c r="A257" s="139"/>
      <c r="B257" s="124"/>
      <c r="C257" s="125"/>
      <c r="D257" s="28" t="s">
        <v>210</v>
      </c>
      <c r="E257" s="4">
        <f t="shared" ref="E257:E258" si="42">SUM(F257:J257)</f>
        <v>807406277.71131313</v>
      </c>
      <c r="F257" s="4">
        <f>F256-F258-F259</f>
        <v>161193850.94999996</v>
      </c>
      <c r="G257" s="4">
        <f>G256-G258-G259</f>
        <v>170520352.79000002</v>
      </c>
      <c r="H257" s="4">
        <f>H256-H258-H259</f>
        <v>179788927.26131308</v>
      </c>
      <c r="I257" s="4">
        <f>I256-I258-I259</f>
        <v>169100456.07999998</v>
      </c>
      <c r="J257" s="4">
        <f>J256-J258-J259</f>
        <v>126802690.63</v>
      </c>
      <c r="K257" s="19"/>
    </row>
    <row r="258" spans="1:11" s="44" customFormat="1" ht="42.75" customHeight="1" x14ac:dyDescent="0.25">
      <c r="A258" s="139"/>
      <c r="B258" s="124"/>
      <c r="C258" s="125"/>
      <c r="D258" s="28" t="s">
        <v>280</v>
      </c>
      <c r="E258" s="4">
        <f t="shared" si="42"/>
        <v>1836050986.8200002</v>
      </c>
      <c r="F258" s="4">
        <f>F77+F217+F235+F242</f>
        <v>201247416.40000001</v>
      </c>
      <c r="G258" s="4">
        <f>G77+G217+G235+G242</f>
        <v>452334708.27000004</v>
      </c>
      <c r="H258" s="4">
        <f>H77+H217+H235+H242+H250</f>
        <v>585347915.1500001</v>
      </c>
      <c r="I258" s="4">
        <f>I77+I217+I235+I242</f>
        <v>290787079</v>
      </c>
      <c r="J258" s="4">
        <f>J77+J217+J235+J242</f>
        <v>306333868</v>
      </c>
      <c r="K258" s="19"/>
    </row>
    <row r="259" spans="1:11" s="44" customFormat="1" ht="17.25" customHeight="1" x14ac:dyDescent="0.25">
      <c r="A259" s="139"/>
      <c r="B259" s="126"/>
      <c r="C259" s="127"/>
      <c r="D259" s="28" t="s">
        <v>5</v>
      </c>
      <c r="E259" s="4">
        <f t="shared" ref="E259:J259" si="43">E218</f>
        <v>0</v>
      </c>
      <c r="F259" s="140">
        <f t="shared" si="43"/>
        <v>0</v>
      </c>
      <c r="G259" s="140">
        <f t="shared" si="43"/>
        <v>0</v>
      </c>
      <c r="H259" s="140">
        <f t="shared" si="43"/>
        <v>0</v>
      </c>
      <c r="I259" s="140">
        <f t="shared" si="43"/>
        <v>0</v>
      </c>
      <c r="J259" s="140">
        <f t="shared" si="43"/>
        <v>0</v>
      </c>
      <c r="K259" s="19"/>
    </row>
    <row r="260" spans="1:11" ht="30" hidden="1" customHeight="1" x14ac:dyDescent="0.25">
      <c r="A260" s="77"/>
      <c r="B260" s="51"/>
      <c r="C260" s="51"/>
      <c r="D260" s="51"/>
      <c r="E260" s="51"/>
      <c r="F260" s="52">
        <f>G260-H260</f>
        <v>29151208.439999938</v>
      </c>
      <c r="G260" s="53">
        <v>652006269.5</v>
      </c>
      <c r="H260" s="54">
        <f>G256</f>
        <v>622855061.06000006</v>
      </c>
      <c r="I260" s="55" t="s">
        <v>397</v>
      </c>
      <c r="J260" s="56">
        <f>G260-H260</f>
        <v>29151208.439999938</v>
      </c>
      <c r="K260" s="55"/>
    </row>
    <row r="261" spans="1:11" ht="18" hidden="1" customHeight="1" x14ac:dyDescent="0.25">
      <c r="A261" s="78"/>
      <c r="B261" s="51"/>
      <c r="C261" s="51"/>
      <c r="D261" s="51"/>
      <c r="E261" s="51"/>
      <c r="F261" s="57" t="s">
        <v>392</v>
      </c>
      <c r="G261" s="53">
        <v>111361091.47</v>
      </c>
      <c r="H261" s="54">
        <f>G75</f>
        <v>111219920.41000001</v>
      </c>
      <c r="I261" s="56">
        <f>H261-G261</f>
        <v>-141171.05999998748</v>
      </c>
      <c r="J261" s="55"/>
      <c r="K261" s="55" t="s">
        <v>398</v>
      </c>
    </row>
    <row r="262" spans="1:11" ht="18.75" hidden="1" customHeight="1" x14ac:dyDescent="0.25">
      <c r="A262" s="78"/>
      <c r="B262" s="51"/>
      <c r="C262" s="51"/>
      <c r="D262" s="51"/>
      <c r="E262" s="51"/>
      <c r="F262" s="57" t="s">
        <v>393</v>
      </c>
      <c r="G262" s="53">
        <v>484130064.13</v>
      </c>
      <c r="H262" s="54">
        <f>G215</f>
        <v>456711991.42000002</v>
      </c>
      <c r="I262" s="56">
        <f>H262-G262</f>
        <v>-27418072.709999979</v>
      </c>
      <c r="J262" s="55"/>
      <c r="K262" s="56" t="e">
        <f>#REF!</f>
        <v>#REF!</v>
      </c>
    </row>
    <row r="263" spans="1:11" ht="12.75" hidden="1" customHeight="1" x14ac:dyDescent="0.25">
      <c r="A263" s="78"/>
      <c r="B263" s="51"/>
      <c r="C263" s="51"/>
      <c r="D263" s="51"/>
      <c r="E263" s="51"/>
      <c r="F263" s="57" t="s">
        <v>394</v>
      </c>
      <c r="G263" s="53">
        <v>33927112.899999999</v>
      </c>
      <c r="H263" s="54">
        <f>G233</f>
        <v>33793010.229999997</v>
      </c>
      <c r="I263" s="56">
        <f>H263-G263</f>
        <v>-134102.67000000179</v>
      </c>
      <c r="J263" s="55"/>
      <c r="K263" s="56" t="e">
        <f>#REF!</f>
        <v>#REF!</v>
      </c>
    </row>
    <row r="264" spans="1:11" ht="15" hidden="1" customHeight="1" x14ac:dyDescent="0.25">
      <c r="A264" s="78"/>
      <c r="B264" s="51"/>
      <c r="C264" s="51"/>
      <c r="D264" s="51"/>
      <c r="E264" s="51"/>
      <c r="F264" s="57" t="s">
        <v>395</v>
      </c>
      <c r="G264" s="53">
        <v>21019239</v>
      </c>
      <c r="H264" s="54">
        <f>G240</f>
        <v>21019239</v>
      </c>
      <c r="I264" s="56">
        <f>H264-G264</f>
        <v>0</v>
      </c>
      <c r="J264" s="55"/>
      <c r="K264" s="56" t="e">
        <f>#REF!</f>
        <v>#REF!</v>
      </c>
    </row>
    <row r="265" spans="1:11" ht="25.5" hidden="1" customHeight="1" x14ac:dyDescent="0.25">
      <c r="A265" s="78"/>
      <c r="B265" s="51"/>
      <c r="C265" s="51"/>
      <c r="D265" s="51"/>
      <c r="E265" s="51"/>
      <c r="F265" s="57" t="s">
        <v>396</v>
      </c>
      <c r="G265" s="53">
        <v>1568762</v>
      </c>
      <c r="H265" s="58"/>
      <c r="I265" s="56">
        <f>G265-H265</f>
        <v>1568762</v>
      </c>
      <c r="J265" s="55"/>
      <c r="K265" s="56" t="e">
        <f>#REF!</f>
        <v>#REF!</v>
      </c>
    </row>
    <row r="266" spans="1:11" ht="9" hidden="1" customHeight="1" x14ac:dyDescent="0.25">
      <c r="A266" s="78"/>
      <c r="B266" s="51"/>
      <c r="C266" s="51"/>
      <c r="D266" s="51"/>
      <c r="E266" s="51"/>
      <c r="F266" s="57"/>
      <c r="G266" s="53"/>
      <c r="H266" s="54">
        <f>G254</f>
        <v>110900</v>
      </c>
      <c r="I266" s="56">
        <f>G266-H266</f>
        <v>-110900</v>
      </c>
      <c r="J266" s="55"/>
      <c r="K266" s="56" t="e">
        <f>#REF!</f>
        <v>#REF!</v>
      </c>
    </row>
    <row r="267" spans="1:11" ht="6" hidden="1" customHeight="1" x14ac:dyDescent="0.25">
      <c r="A267" s="78"/>
      <c r="B267" s="51"/>
      <c r="C267" s="51"/>
      <c r="D267" s="51"/>
      <c r="E267" s="51"/>
      <c r="F267" s="57"/>
      <c r="G267" s="53"/>
      <c r="H267" s="58"/>
      <c r="I267" s="56">
        <f>G267-H267</f>
        <v>0</v>
      </c>
      <c r="J267" s="55"/>
      <c r="K267" s="56" t="e">
        <f>#REF!</f>
        <v>#REF!</v>
      </c>
    </row>
    <row r="268" spans="1:11" ht="18" hidden="1" customHeight="1" x14ac:dyDescent="0.25">
      <c r="A268" s="78"/>
      <c r="B268" s="51"/>
      <c r="C268" s="51"/>
      <c r="D268" s="51"/>
      <c r="E268" s="51"/>
      <c r="F268" s="57"/>
      <c r="G268" s="53"/>
      <c r="H268" s="58"/>
      <c r="I268" s="56">
        <f>G268-H268</f>
        <v>0</v>
      </c>
      <c r="J268" s="55"/>
      <c r="K268" s="56" t="e">
        <f>#REF!</f>
        <v>#REF!</v>
      </c>
    </row>
    <row r="269" spans="1:11" ht="15" hidden="1" customHeight="1" x14ac:dyDescent="0.25">
      <c r="A269" s="78"/>
      <c r="B269" s="51"/>
      <c r="C269" s="51"/>
      <c r="D269" s="51"/>
      <c r="E269" s="51"/>
      <c r="F269" s="57"/>
      <c r="G269" s="53">
        <f>SUM(G261:G265)</f>
        <v>652006269.5</v>
      </c>
      <c r="H269" s="54">
        <f>SUM(H261:H268)</f>
        <v>622855061.06000006</v>
      </c>
      <c r="I269" s="52">
        <f>G269-H269</f>
        <v>29151208.439999938</v>
      </c>
      <c r="J269" s="55"/>
      <c r="K269" s="56" t="e">
        <f>SUM(K262:K268)</f>
        <v>#REF!</v>
      </c>
    </row>
    <row r="270" spans="1:11" ht="14.25" hidden="1" customHeight="1" x14ac:dyDescent="0.25">
      <c r="A270" s="78"/>
      <c r="B270" s="51"/>
      <c r="C270" s="51"/>
      <c r="D270" s="51"/>
      <c r="E270" s="51"/>
      <c r="F270" s="59"/>
      <c r="G270" s="52"/>
      <c r="H270" s="54">
        <f>G260-H269</f>
        <v>29151208.439999938</v>
      </c>
      <c r="I270" s="55"/>
      <c r="J270" s="55"/>
      <c r="K270" s="55"/>
    </row>
    <row r="271" spans="1:11" ht="21.75" hidden="1" customHeight="1" x14ac:dyDescent="0.25">
      <c r="A271" s="78"/>
      <c r="B271" s="51"/>
      <c r="C271" s="51"/>
      <c r="D271" s="51"/>
      <c r="E271" s="51"/>
      <c r="F271" s="60"/>
      <c r="G271" s="61"/>
      <c r="H271" s="62"/>
      <c r="I271" s="51"/>
      <c r="J271" s="51"/>
      <c r="K271" s="51"/>
    </row>
    <row r="272" spans="1:11" ht="21.75" hidden="1" customHeight="1" x14ac:dyDescent="0.25">
      <c r="A272" s="78"/>
      <c r="B272" s="51"/>
      <c r="C272" s="51"/>
      <c r="D272" s="51"/>
      <c r="E272" s="51"/>
      <c r="F272" s="60"/>
      <c r="G272" s="62"/>
      <c r="H272" s="62"/>
      <c r="I272" s="51"/>
      <c r="J272" s="51"/>
      <c r="K272" s="51"/>
    </row>
    <row r="273" spans="7:8" hidden="1" x14ac:dyDescent="0.25">
      <c r="G273" s="13"/>
      <c r="H273" s="13"/>
    </row>
    <row r="274" spans="7:8" x14ac:dyDescent="0.25">
      <c r="G274" s="13"/>
      <c r="H274" s="13"/>
    </row>
    <row r="275" spans="7:8" x14ac:dyDescent="0.25">
      <c r="G275" s="13"/>
      <c r="H275" s="13"/>
    </row>
  </sheetData>
  <autoFilter ref="A11:K259">
    <filterColumn colId="5" showButton="0"/>
    <filterColumn colId="6" showButton="0"/>
    <filterColumn colId="7" showButton="0"/>
    <filterColumn colId="8" showButton="0"/>
  </autoFilter>
  <mergeCells count="128">
    <mergeCell ref="I1:K1"/>
    <mergeCell ref="I2:K2"/>
    <mergeCell ref="I3:K3"/>
    <mergeCell ref="I4:K4"/>
    <mergeCell ref="I9:K9"/>
    <mergeCell ref="I6:K6"/>
    <mergeCell ref="I7:K7"/>
    <mergeCell ref="I8:K8"/>
    <mergeCell ref="A11:A12"/>
    <mergeCell ref="B11:B12"/>
    <mergeCell ref="C11:C12"/>
    <mergeCell ref="B95:B97"/>
    <mergeCell ref="B98:B100"/>
    <mergeCell ref="A149:A151"/>
    <mergeCell ref="B149:B151"/>
    <mergeCell ref="B75:C77"/>
    <mergeCell ref="B88:D88"/>
    <mergeCell ref="B94:D94"/>
    <mergeCell ref="D136:D143"/>
    <mergeCell ref="D91:D92"/>
    <mergeCell ref="B111:B112"/>
    <mergeCell ref="D89:D90"/>
    <mergeCell ref="D83:D85"/>
    <mergeCell ref="A13:K13"/>
    <mergeCell ref="A75:A77"/>
    <mergeCell ref="K75:K77"/>
    <mergeCell ref="A78:K78"/>
    <mergeCell ref="B79:D79"/>
    <mergeCell ref="K81:K87"/>
    <mergeCell ref="K17:K18"/>
    <mergeCell ref="B101:D101"/>
    <mergeCell ref="K32:K39"/>
    <mergeCell ref="K249:K250"/>
    <mergeCell ref="K233:K234"/>
    <mergeCell ref="A243:K243"/>
    <mergeCell ref="A249:A250"/>
    <mergeCell ref="A233:A235"/>
    <mergeCell ref="K245:K248"/>
    <mergeCell ref="B229:D229"/>
    <mergeCell ref="K238:K239"/>
    <mergeCell ref="K145:K151"/>
    <mergeCell ref="D145:D148"/>
    <mergeCell ref="K152:K154"/>
    <mergeCell ref="D155:D163"/>
    <mergeCell ref="D178:D179"/>
    <mergeCell ref="D152:D154"/>
    <mergeCell ref="K170:K173"/>
    <mergeCell ref="F11:J11"/>
    <mergeCell ref="B14:D14"/>
    <mergeCell ref="B73:D73"/>
    <mergeCell ref="D26:D39"/>
    <mergeCell ref="D40:D43"/>
    <mergeCell ref="K40:K43"/>
    <mergeCell ref="D68:D69"/>
    <mergeCell ref="K68:K69"/>
    <mergeCell ref="D71:D72"/>
    <mergeCell ref="K71:K72"/>
    <mergeCell ref="E11:E12"/>
    <mergeCell ref="B25:D25"/>
    <mergeCell ref="D19:D20"/>
    <mergeCell ref="D22:D24"/>
    <mergeCell ref="K15:K16"/>
    <mergeCell ref="D11:D12"/>
    <mergeCell ref="D44:D62"/>
    <mergeCell ref="K44:K62"/>
    <mergeCell ref="D63:D67"/>
    <mergeCell ref="K63:K67"/>
    <mergeCell ref="B21:D21"/>
    <mergeCell ref="A10:K10"/>
    <mergeCell ref="K11:K12"/>
    <mergeCell ref="A226:A228"/>
    <mergeCell ref="C180:C183"/>
    <mergeCell ref="A180:A183"/>
    <mergeCell ref="D221:D222"/>
    <mergeCell ref="D210:D212"/>
    <mergeCell ref="K164:K169"/>
    <mergeCell ref="B220:D220"/>
    <mergeCell ref="A219:K219"/>
    <mergeCell ref="B213:D213"/>
    <mergeCell ref="B207:D207"/>
    <mergeCell ref="B198:D198"/>
    <mergeCell ref="B189:B190"/>
    <mergeCell ref="C189:C192"/>
    <mergeCell ref="K189:K190"/>
    <mergeCell ref="B191:B192"/>
    <mergeCell ref="A215:A218"/>
    <mergeCell ref="K215:K218"/>
    <mergeCell ref="K89:K91"/>
    <mergeCell ref="D199:D206"/>
    <mergeCell ref="D118:D134"/>
    <mergeCell ref="K102:K108"/>
    <mergeCell ref="K178:K183"/>
    <mergeCell ref="A173:A176"/>
    <mergeCell ref="C173:C176"/>
    <mergeCell ref="D164:D169"/>
    <mergeCell ref="B174:B175"/>
    <mergeCell ref="B181:B182"/>
    <mergeCell ref="A110:A113"/>
    <mergeCell ref="C110:C113"/>
    <mergeCell ref="C149:C151"/>
    <mergeCell ref="K155:K163"/>
    <mergeCell ref="K136:K143"/>
    <mergeCell ref="K115:K117"/>
    <mergeCell ref="K118:K135"/>
    <mergeCell ref="A189:A190"/>
    <mergeCell ref="A191:A192"/>
    <mergeCell ref="B256:C259"/>
    <mergeCell ref="B249:C250"/>
    <mergeCell ref="B215:C218"/>
    <mergeCell ref="B209:D209"/>
    <mergeCell ref="A254:C255"/>
    <mergeCell ref="B231:D231"/>
    <mergeCell ref="B196:D196"/>
    <mergeCell ref="A256:A259"/>
    <mergeCell ref="A251:K251"/>
    <mergeCell ref="B252:D252"/>
    <mergeCell ref="A240:C242"/>
    <mergeCell ref="B233:C235"/>
    <mergeCell ref="K226:K228"/>
    <mergeCell ref="K221:K223"/>
    <mergeCell ref="K191:K192"/>
    <mergeCell ref="B194:D194"/>
    <mergeCell ref="B244:D244"/>
    <mergeCell ref="C245:C248"/>
    <mergeCell ref="D245:D248"/>
    <mergeCell ref="B225:D225"/>
    <mergeCell ref="A236:K236"/>
    <mergeCell ref="B237:D237"/>
  </mergeCells>
  <pageMargins left="0.23622047244094491" right="0.19685039370078741" top="0.59055118110236227" bottom="0.23622047244094491" header="0.31496062992125984" footer="0.31496062992125984"/>
  <pageSetup paperSize="9" scale="83" orientation="landscape" r:id="rId1"/>
  <rowBreaks count="1" manualBreakCount="1">
    <brk id="2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2023-06-16T01:17:56Z</dcterms:modified>
</cp:coreProperties>
</file>