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Приложение" sheetId="1" r:id="rId1"/>
    <sheet name="расчёты подр" sheetId="2" r:id="rId2"/>
    <sheet name="Лист3" sheetId="3" r:id="rId3"/>
  </sheets>
  <calcPr calcId="152511" iterateDelta="1E-4"/>
</workbook>
</file>

<file path=xl/calcChain.xml><?xml version="1.0" encoding="utf-8"?>
<calcChain xmlns="http://schemas.openxmlformats.org/spreadsheetml/2006/main">
  <c r="J25" i="1" l="1"/>
  <c r="H26" i="1"/>
  <c r="I26" i="1"/>
  <c r="J26" i="1"/>
  <c r="I17" i="1" l="1"/>
  <c r="I14" i="1"/>
  <c r="I11" i="1"/>
  <c r="I25" i="1" s="1"/>
  <c r="I27" i="1" l="1"/>
  <c r="J27" i="1"/>
  <c r="H17" i="1"/>
  <c r="H15" i="1"/>
  <c r="E15" i="1" s="1"/>
  <c r="H14" i="1"/>
  <c r="E14" i="1" s="1"/>
  <c r="H11" i="1"/>
  <c r="G24" i="1" l="1"/>
  <c r="G26" i="1" s="1"/>
  <c r="G17" i="1" l="1"/>
  <c r="C12" i="2"/>
  <c r="D12" i="2"/>
  <c r="B12" i="2"/>
  <c r="D4" i="2"/>
  <c r="D5" i="2"/>
  <c r="D6" i="2"/>
  <c r="D7" i="2"/>
  <c r="D8" i="2"/>
  <c r="D9" i="2"/>
  <c r="D10" i="2"/>
  <c r="D11" i="2"/>
  <c r="D3" i="2"/>
  <c r="G25" i="1" l="1"/>
  <c r="E17" i="1"/>
  <c r="F11" i="1"/>
  <c r="F24" i="1"/>
  <c r="F13" i="1"/>
  <c r="E13" i="1" s="1"/>
  <c r="F30" i="1"/>
  <c r="H22" i="1"/>
  <c r="E22" i="1" s="1"/>
  <c r="H19" i="1"/>
  <c r="F25" i="1" l="1"/>
  <c r="E11" i="1"/>
  <c r="E19" i="1"/>
  <c r="E24" i="1"/>
  <c r="F26" i="1"/>
  <c r="E26" i="1" s="1"/>
  <c r="H20" i="1"/>
  <c r="E20" i="1" s="1"/>
  <c r="F31" i="1" l="1"/>
  <c r="H25" i="1"/>
  <c r="H27" i="1" s="1"/>
  <c r="G27" i="1"/>
  <c r="F27" i="1"/>
  <c r="E27" i="1" l="1"/>
  <c r="E25" i="1"/>
</calcChain>
</file>

<file path=xl/sharedStrings.xml><?xml version="1.0" encoding="utf-8"?>
<sst xmlns="http://schemas.openxmlformats.org/spreadsheetml/2006/main" count="72" uniqueCount="55">
  <si>
    <t>Мероприятия программы</t>
  </si>
  <si>
    <t>Исполнители программ</t>
  </si>
  <si>
    <t>Сведения об объемах, источниках и формах финансирования</t>
  </si>
  <si>
    <t>Источники финансирования</t>
  </si>
  <si>
    <t>всего</t>
  </si>
  <si>
    <t>1.</t>
  </si>
  <si>
    <t>Местный бюджет (ежегодно вносить изменения)</t>
  </si>
  <si>
    <t>Организация и проведение районного смотра-конкурса на лучшую организацию летней оздоровительной кампании</t>
  </si>
  <si>
    <t>Итого по программе:</t>
  </si>
  <si>
    <t>Краевой бюджет (ежегодно вносить изменения)</t>
  </si>
  <si>
    <t>Всего:</t>
  </si>
  <si>
    <t>Компенсации родителям (законным представителям) части расходов на оплату стоимости путевки</t>
  </si>
  <si>
    <t>Перечень программных мероприятий</t>
  </si>
  <si>
    <t>Сроки выполнения</t>
  </si>
  <si>
    <t>№ п/п</t>
  </si>
  <si>
    <t>Организация работы детских оздоровительных лагерей с дневным пребыванием детей</t>
  </si>
  <si>
    <t>Объем финансирования (рублей)</t>
  </si>
  <si>
    <t xml:space="preserve">Приобретение товаров для укрепления материально-технической базы пришкольных лагерей </t>
  </si>
  <si>
    <t>2.</t>
  </si>
  <si>
    <t>3.</t>
  </si>
  <si>
    <t>Проведение мероприятий различной направленности, творческих площадок, мастер-классов для детей в каникулярное время</t>
  </si>
  <si>
    <t>Выплата компенсации родителям (законным представителям) части расходов на оплату стоимости путевки</t>
  </si>
  <si>
    <t>Оплата труда воспитателей, педагогов- организаторов и услуг по приготовлению пищи</t>
  </si>
  <si>
    <t>Витаминизация детского питания (приобретение соков)</t>
  </si>
  <si>
    <t>Организация трудоустройства несовершеннолетних граждан</t>
  </si>
  <si>
    <t>Оплата труда несовершеннолетних граждан</t>
  </si>
  <si>
    <t>Приобретение товаров  и призов для организации спортивных соревнований, дворовых площадок, туристических походов, экскурсий, конкурсов, эколого-краеведческой деятельности</t>
  </si>
  <si>
    <t xml:space="preserve">Приобретение товаров для проведения детских творческих площадок и  выставок </t>
  </si>
  <si>
    <t>Приобретение призов для награждения победителей районного смотра-конкурса на лучшую организацию летней оздоровительной кампании</t>
  </si>
  <si>
    <t>ОУ</t>
  </si>
  <si>
    <t>Всего</t>
  </si>
  <si>
    <t>Расчёт дополнительной потребности на оплату труда несовершеннолетних за счёт начисления компенсации за неиспользованный отпуск</t>
  </si>
  <si>
    <t>МКОУ СОШ п. Терней</t>
  </si>
  <si>
    <t>МКОУ СОШ п. Пластун</t>
  </si>
  <si>
    <t>МКОУ СОШ п. Светлая</t>
  </si>
  <si>
    <t>МКОУ СОШ с. Амгу</t>
  </si>
  <si>
    <t>МКОУ СОШ с. Усть-соболевка</t>
  </si>
  <si>
    <t>МКОУ СОШ с. Перетычиха</t>
  </si>
  <si>
    <t>МКОУ СОШ с. Агзу</t>
  </si>
  <si>
    <t>МКДОУ "Детский сад №2 п. Терней"</t>
  </si>
  <si>
    <t>МКОУ ДО ЦДТ</t>
  </si>
  <si>
    <t>Итого:</t>
  </si>
  <si>
    <t>Исп. Смеречинская Л.Н.</t>
  </si>
  <si>
    <t>8-42374-32-067</t>
  </si>
  <si>
    <t>Образовательные учреждения Тернейского МО</t>
  </si>
  <si>
    <t>КГУ «Центр занятости населения Тернейского округа», образовательные учреждения Тернейского МО</t>
  </si>
  <si>
    <t>МКУ "ЦОДОУ" ТМО</t>
  </si>
  <si>
    <t>Образовательные учреждения Тернейского МО, МКУ "ЦОДОУ" ТМО</t>
  </si>
  <si>
    <t>2019- 2023</t>
  </si>
  <si>
    <t>2019-2023</t>
  </si>
  <si>
    <t>Оплата наборов продуктов питания для организации 2-х (3-х) разоваго питания в детских оздоровительных лагерерях с дневным пребыванием детей и выплата компенсации родителям (законным представителям) части расходов на оплату стоимости путевки</t>
  </si>
  <si>
    <t>Приложение</t>
  </si>
  <si>
    <t>к постановлению администрации</t>
  </si>
  <si>
    <t>Тернейского муниципального округа</t>
  </si>
  <si>
    <t>от 01.06.2023 № 551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</si>
</sst>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left" vertical="center"/>
    </xf>
    <xf numFmtId="4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topLeftCell="A13" workbookViewId="0">
      <selection activeCell="Q14" sqref="Q14"/>
    </sheetView>
  </sheetViews>
  <sheetFormatPr defaultRowHeight="15" x14ac:dyDescent="0.25"/>
  <cols>
    <col min="1" max="1" width="8" customWidth="1"/>
    <col min="2" max="2" width="21.7109375" customWidth="1"/>
    <col min="3" max="3" width="18.7109375" customWidth="1"/>
    <col min="4" max="4" width="11.28515625" customWidth="1"/>
    <col min="5" max="5" width="15" customWidth="1"/>
    <col min="6" max="7" width="13.140625" bestFit="1" customWidth="1"/>
    <col min="8" max="8" width="12.85546875" bestFit="1" customWidth="1"/>
    <col min="9" max="10" width="12.85546875" customWidth="1"/>
    <col min="11" max="11" width="19" customWidth="1"/>
  </cols>
  <sheetData>
    <row r="1" spans="1:12" ht="15.75" customHeight="1" x14ac:dyDescent="0.25">
      <c r="G1" s="39"/>
      <c r="H1" s="39"/>
      <c r="I1" s="60" t="s">
        <v>51</v>
      </c>
      <c r="J1" s="60"/>
      <c r="K1" s="60"/>
      <c r="L1" s="6"/>
    </row>
    <row r="2" spans="1:12" ht="17.25" customHeight="1" x14ac:dyDescent="0.25">
      <c r="G2" s="39"/>
      <c r="H2" s="39"/>
      <c r="I2" s="60" t="s">
        <v>52</v>
      </c>
      <c r="J2" s="60"/>
      <c r="K2" s="60"/>
      <c r="L2" s="6"/>
    </row>
    <row r="3" spans="1:12" ht="19.5" customHeight="1" x14ac:dyDescent="0.25">
      <c r="G3" s="39"/>
      <c r="H3" s="39"/>
      <c r="I3" s="60" t="s">
        <v>53</v>
      </c>
      <c r="J3" s="60"/>
      <c r="K3" s="60"/>
      <c r="L3" s="6"/>
    </row>
    <row r="4" spans="1:12" ht="19.5" customHeight="1" x14ac:dyDescent="0.25">
      <c r="G4" s="39"/>
      <c r="H4" s="39"/>
      <c r="I4" s="60" t="s">
        <v>54</v>
      </c>
      <c r="J4" s="60"/>
      <c r="K4" s="60"/>
      <c r="L4" s="6"/>
    </row>
    <row r="5" spans="1:12" ht="17.25" customHeight="1" x14ac:dyDescent="0.25">
      <c r="G5" s="39"/>
      <c r="H5" s="39"/>
      <c r="I5" s="39"/>
      <c r="J5" s="39"/>
      <c r="K5" s="39"/>
      <c r="L5" s="6"/>
    </row>
    <row r="6" spans="1:12" ht="24" customHeight="1" x14ac:dyDescent="0.25">
      <c r="A6" s="62" t="s">
        <v>12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3"/>
    </row>
    <row r="7" spans="1:12" ht="13.5" customHeight="1" x14ac:dyDescent="0.25">
      <c r="A7" s="49" t="s">
        <v>14</v>
      </c>
      <c r="B7" s="64" t="s">
        <v>0</v>
      </c>
      <c r="C7" s="64" t="s">
        <v>1</v>
      </c>
      <c r="D7" s="49" t="s">
        <v>13</v>
      </c>
      <c r="E7" s="64" t="s">
        <v>2</v>
      </c>
      <c r="F7" s="64"/>
      <c r="G7" s="64"/>
      <c r="H7" s="64"/>
      <c r="I7" s="64"/>
      <c r="J7" s="64"/>
      <c r="K7" s="64"/>
    </row>
    <row r="8" spans="1:12" ht="16.5" customHeight="1" x14ac:dyDescent="0.25">
      <c r="A8" s="54"/>
      <c r="B8" s="64"/>
      <c r="C8" s="64"/>
      <c r="D8" s="54"/>
      <c r="E8" s="57" t="s">
        <v>16</v>
      </c>
      <c r="F8" s="58"/>
      <c r="G8" s="58"/>
      <c r="H8" s="58"/>
      <c r="I8" s="58"/>
      <c r="J8" s="59"/>
      <c r="K8" s="64" t="s">
        <v>3</v>
      </c>
    </row>
    <row r="9" spans="1:12" ht="15" customHeight="1" x14ac:dyDescent="0.25">
      <c r="A9" s="50"/>
      <c r="B9" s="64"/>
      <c r="C9" s="64"/>
      <c r="D9" s="50"/>
      <c r="E9" s="5" t="s">
        <v>4</v>
      </c>
      <c r="F9" s="4">
        <v>2019</v>
      </c>
      <c r="G9" s="4">
        <v>2020</v>
      </c>
      <c r="H9" s="4">
        <v>2021</v>
      </c>
      <c r="I9" s="35">
        <v>2022</v>
      </c>
      <c r="J9" s="35">
        <v>2023</v>
      </c>
      <c r="K9" s="64"/>
    </row>
    <row r="10" spans="1:12" ht="15" customHeight="1" x14ac:dyDescent="0.25">
      <c r="A10" s="17" t="s">
        <v>5</v>
      </c>
      <c r="B10" s="43" t="s">
        <v>15</v>
      </c>
      <c r="C10" s="44"/>
      <c r="D10" s="44"/>
      <c r="E10" s="44"/>
      <c r="F10" s="44"/>
      <c r="G10" s="44"/>
      <c r="H10" s="44"/>
      <c r="I10" s="44"/>
      <c r="J10" s="44"/>
      <c r="K10" s="45"/>
    </row>
    <row r="11" spans="1:12" ht="17.25" customHeight="1" x14ac:dyDescent="0.25">
      <c r="A11" s="48"/>
      <c r="B11" s="48" t="s">
        <v>22</v>
      </c>
      <c r="C11" s="49" t="s">
        <v>47</v>
      </c>
      <c r="D11" s="41" t="s">
        <v>48</v>
      </c>
      <c r="E11" s="65">
        <f>SUM(F11:J12)</f>
        <v>3946911.09</v>
      </c>
      <c r="F11" s="61">
        <f>943160.38-84947.5</f>
        <v>858212.88</v>
      </c>
      <c r="G11" s="61">
        <v>740291.05</v>
      </c>
      <c r="H11" s="61">
        <f>658827-73887.34-22312.89</f>
        <v>562626.77</v>
      </c>
      <c r="I11" s="55">
        <f>801913.25-35774.2</f>
        <v>766139.05</v>
      </c>
      <c r="J11" s="55">
        <v>1019641.34</v>
      </c>
      <c r="K11" s="49" t="s">
        <v>6</v>
      </c>
    </row>
    <row r="12" spans="1:12" ht="73.5" customHeight="1" x14ac:dyDescent="0.25">
      <c r="A12" s="46"/>
      <c r="B12" s="46"/>
      <c r="C12" s="54"/>
      <c r="D12" s="41"/>
      <c r="E12" s="65"/>
      <c r="F12" s="61"/>
      <c r="G12" s="61"/>
      <c r="H12" s="61"/>
      <c r="I12" s="56"/>
      <c r="J12" s="56"/>
      <c r="K12" s="54"/>
    </row>
    <row r="13" spans="1:12" s="69" customFormat="1" ht="198" customHeight="1" x14ac:dyDescent="0.25">
      <c r="A13" s="46"/>
      <c r="B13" s="67" t="s">
        <v>50</v>
      </c>
      <c r="C13" s="54"/>
      <c r="D13" s="66" t="s">
        <v>48</v>
      </c>
      <c r="E13" s="13">
        <f>SUM(F13:J13)</f>
        <v>5291922.59</v>
      </c>
      <c r="F13" s="14">
        <f>1055059.2</f>
        <v>1055059.2</v>
      </c>
      <c r="G13" s="14">
        <v>1020366.9</v>
      </c>
      <c r="H13" s="14">
        <v>808960.65</v>
      </c>
      <c r="I13" s="70">
        <v>1101409.04</v>
      </c>
      <c r="J13" s="70">
        <v>1306126.8</v>
      </c>
      <c r="K13" s="71" t="s">
        <v>9</v>
      </c>
    </row>
    <row r="14" spans="1:12" ht="75.75" customHeight="1" x14ac:dyDescent="0.25">
      <c r="A14" s="46"/>
      <c r="B14" s="21" t="s">
        <v>17</v>
      </c>
      <c r="C14" s="54"/>
      <c r="D14" s="9" t="s">
        <v>48</v>
      </c>
      <c r="E14" s="16">
        <f>SUM(F14:J14)</f>
        <v>411068.62</v>
      </c>
      <c r="F14" s="15">
        <v>97922.13</v>
      </c>
      <c r="G14" s="15">
        <v>88860.68</v>
      </c>
      <c r="H14" s="15">
        <f>67571.81-7600</f>
        <v>59971.81</v>
      </c>
      <c r="I14" s="34">
        <f>81453.71-7439.71</f>
        <v>74014</v>
      </c>
      <c r="J14" s="34">
        <v>90300</v>
      </c>
      <c r="K14" s="49" t="s">
        <v>6</v>
      </c>
    </row>
    <row r="15" spans="1:12" ht="46.5" customHeight="1" x14ac:dyDescent="0.25">
      <c r="A15" s="47"/>
      <c r="B15" s="21" t="s">
        <v>23</v>
      </c>
      <c r="C15" s="50"/>
      <c r="D15" s="9" t="s">
        <v>49</v>
      </c>
      <c r="E15" s="36">
        <f>SUM(F15:J15)</f>
        <v>934724</v>
      </c>
      <c r="F15" s="14">
        <v>279300</v>
      </c>
      <c r="G15" s="14">
        <v>261060</v>
      </c>
      <c r="H15" s="14">
        <f>173850-7486</f>
        <v>166364</v>
      </c>
      <c r="I15" s="14">
        <v>228000</v>
      </c>
      <c r="J15" s="14">
        <v>0</v>
      </c>
      <c r="K15" s="50"/>
    </row>
    <row r="16" spans="1:12" ht="21.75" customHeight="1" x14ac:dyDescent="0.25">
      <c r="A16" s="18" t="s">
        <v>18</v>
      </c>
      <c r="B16" s="43" t="s">
        <v>24</v>
      </c>
      <c r="C16" s="44"/>
      <c r="D16" s="44"/>
      <c r="E16" s="44"/>
      <c r="F16" s="44"/>
      <c r="G16" s="44"/>
      <c r="H16" s="44"/>
      <c r="I16" s="44"/>
      <c r="J16" s="44"/>
      <c r="K16" s="45"/>
    </row>
    <row r="17" spans="1:11" ht="122.25" customHeight="1" x14ac:dyDescent="0.25">
      <c r="A17" s="10"/>
      <c r="B17" s="33" t="s">
        <v>25</v>
      </c>
      <c r="C17" s="31" t="s">
        <v>45</v>
      </c>
      <c r="D17" s="11" t="s">
        <v>48</v>
      </c>
      <c r="E17" s="12">
        <f>SUM(F17:J17)</f>
        <v>4076291.7199999997</v>
      </c>
      <c r="F17" s="15">
        <v>537869.34</v>
      </c>
      <c r="G17" s="15">
        <f>716788.39+26449.54</f>
        <v>743237.93</v>
      </c>
      <c r="H17" s="15">
        <f>879751.19-9295.93-2807.32</f>
        <v>867647.94</v>
      </c>
      <c r="I17" s="37">
        <f>904899.08-3296.91</f>
        <v>901602.16999999993</v>
      </c>
      <c r="J17" s="37">
        <v>1025934.34</v>
      </c>
      <c r="K17" s="7" t="s">
        <v>6</v>
      </c>
    </row>
    <row r="18" spans="1:11" ht="27.75" customHeight="1" x14ac:dyDescent="0.25">
      <c r="A18" s="8" t="s">
        <v>19</v>
      </c>
      <c r="B18" s="51" t="s">
        <v>20</v>
      </c>
      <c r="C18" s="52"/>
      <c r="D18" s="52"/>
      <c r="E18" s="52"/>
      <c r="F18" s="52"/>
      <c r="G18" s="52"/>
      <c r="H18" s="52"/>
      <c r="I18" s="52"/>
      <c r="J18" s="52"/>
      <c r="K18" s="53"/>
    </row>
    <row r="19" spans="1:11" ht="165" customHeight="1" x14ac:dyDescent="0.25">
      <c r="A19" s="46"/>
      <c r="B19" s="20" t="s">
        <v>26</v>
      </c>
      <c r="C19" s="48" t="s">
        <v>44</v>
      </c>
      <c r="D19" s="9" t="s">
        <v>48</v>
      </c>
      <c r="E19" s="13">
        <f>SUM(F19:J19)</f>
        <v>0</v>
      </c>
      <c r="F19" s="14">
        <v>0</v>
      </c>
      <c r="G19" s="14">
        <v>0</v>
      </c>
      <c r="H19" s="14">
        <f>G19</f>
        <v>0</v>
      </c>
      <c r="I19" s="14">
        <v>0</v>
      </c>
      <c r="J19" s="14">
        <v>0</v>
      </c>
      <c r="K19" s="4" t="s">
        <v>6</v>
      </c>
    </row>
    <row r="20" spans="1:11" ht="60.75" customHeight="1" x14ac:dyDescent="0.25">
      <c r="A20" s="47"/>
      <c r="B20" s="20" t="s">
        <v>27</v>
      </c>
      <c r="C20" s="47"/>
      <c r="D20" s="9" t="s">
        <v>48</v>
      </c>
      <c r="E20" s="13">
        <f>SUM(F20:J20)</f>
        <v>0</v>
      </c>
      <c r="F20" s="14">
        <v>0</v>
      </c>
      <c r="G20" s="14">
        <v>0</v>
      </c>
      <c r="H20" s="14">
        <f>G20</f>
        <v>0</v>
      </c>
      <c r="I20" s="14">
        <v>0</v>
      </c>
      <c r="J20" s="14">
        <v>0</v>
      </c>
      <c r="K20" s="4" t="s">
        <v>6</v>
      </c>
    </row>
    <row r="21" spans="1:11" ht="21.75" customHeight="1" x14ac:dyDescent="0.25">
      <c r="A21" s="19">
        <v>4</v>
      </c>
      <c r="B21" s="43" t="s">
        <v>7</v>
      </c>
      <c r="C21" s="44"/>
      <c r="D21" s="44"/>
      <c r="E21" s="44"/>
      <c r="F21" s="44"/>
      <c r="G21" s="44"/>
      <c r="H21" s="44"/>
      <c r="I21" s="44"/>
      <c r="J21" s="44"/>
      <c r="K21" s="45"/>
    </row>
    <row r="22" spans="1:11" ht="129.75" customHeight="1" x14ac:dyDescent="0.25">
      <c r="A22" s="1"/>
      <c r="B22" s="38" t="s">
        <v>28</v>
      </c>
      <c r="C22" s="8" t="s">
        <v>46</v>
      </c>
      <c r="D22" s="9" t="s">
        <v>49</v>
      </c>
      <c r="E22" s="13">
        <f>SUM(F22:J22)</f>
        <v>220254.79</v>
      </c>
      <c r="F22" s="14">
        <v>0</v>
      </c>
      <c r="G22" s="14">
        <v>0</v>
      </c>
      <c r="H22" s="14">
        <f>G22</f>
        <v>0</v>
      </c>
      <c r="I22" s="14">
        <v>0</v>
      </c>
      <c r="J22" s="14">
        <v>220254.79</v>
      </c>
      <c r="K22" s="4" t="s">
        <v>6</v>
      </c>
    </row>
    <row r="23" spans="1:11" ht="24" customHeight="1" x14ac:dyDescent="0.25">
      <c r="A23" s="32">
        <v>5</v>
      </c>
      <c r="B23" s="43" t="s">
        <v>11</v>
      </c>
      <c r="C23" s="44"/>
      <c r="D23" s="44"/>
      <c r="E23" s="44"/>
      <c r="F23" s="44"/>
      <c r="G23" s="44"/>
      <c r="H23" s="44"/>
      <c r="I23" s="44"/>
      <c r="J23" s="44"/>
      <c r="K23" s="45"/>
    </row>
    <row r="24" spans="1:11" s="69" customFormat="1" ht="75.75" customHeight="1" x14ac:dyDescent="0.25">
      <c r="A24" s="66"/>
      <c r="B24" s="67" t="s">
        <v>21</v>
      </c>
      <c r="C24" s="66" t="s">
        <v>46</v>
      </c>
      <c r="D24" s="67" t="s">
        <v>49</v>
      </c>
      <c r="E24" s="13">
        <f>SUM(F24:J24)</f>
        <v>341232.60000000003</v>
      </c>
      <c r="F24" s="14">
        <f>745998.8-593970</f>
        <v>152028.80000000005</v>
      </c>
      <c r="G24" s="14">
        <f>436865.1-404465.1</f>
        <v>32400</v>
      </c>
      <c r="H24" s="14">
        <v>0</v>
      </c>
      <c r="I24" s="14">
        <v>0</v>
      </c>
      <c r="J24" s="14">
        <v>156803.79999999999</v>
      </c>
      <c r="K24" s="68" t="s">
        <v>9</v>
      </c>
    </row>
    <row r="25" spans="1:11" ht="43.5" customHeight="1" x14ac:dyDescent="0.25">
      <c r="A25" s="42" t="s">
        <v>10</v>
      </c>
      <c r="B25" s="42"/>
      <c r="C25" s="42"/>
      <c r="D25" s="42"/>
      <c r="E25" s="12">
        <f>F25+G25+H25+I25+J25</f>
        <v>9589250.2199999988</v>
      </c>
      <c r="F25" s="12">
        <f>F11+F17+F19+F20+F14+F22+F15</f>
        <v>1773304.35</v>
      </c>
      <c r="G25" s="12">
        <f t="shared" ref="G25:J25" si="0">G11+G17+G19+G20+G14+G22+G15</f>
        <v>1833449.66</v>
      </c>
      <c r="H25" s="12">
        <f t="shared" si="0"/>
        <v>1656610.52</v>
      </c>
      <c r="I25" s="12">
        <f t="shared" si="0"/>
        <v>1969755.22</v>
      </c>
      <c r="J25" s="12">
        <f t="shared" si="0"/>
        <v>2356130.4699999997</v>
      </c>
      <c r="K25" s="2" t="s">
        <v>6</v>
      </c>
    </row>
    <row r="26" spans="1:11" ht="44.25" customHeight="1" x14ac:dyDescent="0.25">
      <c r="A26" s="42" t="s">
        <v>10</v>
      </c>
      <c r="B26" s="42"/>
      <c r="C26" s="42"/>
      <c r="D26" s="42"/>
      <c r="E26" s="12">
        <f>F26+G26+H26+I26+J26</f>
        <v>5633155.1899999995</v>
      </c>
      <c r="F26" s="12">
        <f>F24+F13</f>
        <v>1207088</v>
      </c>
      <c r="G26" s="12">
        <f t="shared" ref="G26:J26" si="1">G24+G13</f>
        <v>1052766.8999999999</v>
      </c>
      <c r="H26" s="12">
        <f t="shared" si="1"/>
        <v>808960.65</v>
      </c>
      <c r="I26" s="12">
        <f t="shared" si="1"/>
        <v>1101409.04</v>
      </c>
      <c r="J26" s="12">
        <f t="shared" si="1"/>
        <v>1462930.6</v>
      </c>
      <c r="K26" s="2" t="s">
        <v>9</v>
      </c>
    </row>
    <row r="27" spans="1:11" ht="15.75" x14ac:dyDescent="0.25">
      <c r="A27" s="40" t="s">
        <v>8</v>
      </c>
      <c r="B27" s="40"/>
      <c r="C27" s="40"/>
      <c r="D27" s="40"/>
      <c r="E27" s="12">
        <f>F27+G27+H27+I27+J27</f>
        <v>15222405.41</v>
      </c>
      <c r="F27" s="12">
        <f>SUM(F25:F26)</f>
        <v>2980392.35</v>
      </c>
      <c r="G27" s="12">
        <f>SUM(G25:G26)</f>
        <v>2886216.5599999996</v>
      </c>
      <c r="H27" s="12">
        <f>SUM(H25:H26)</f>
        <v>2465571.17</v>
      </c>
      <c r="I27" s="12">
        <f t="shared" ref="I27:J27" si="2">SUM(I25:I26)</f>
        <v>3071164.26</v>
      </c>
      <c r="J27" s="12">
        <f t="shared" si="2"/>
        <v>3819061.07</v>
      </c>
      <c r="K27" s="2"/>
    </row>
    <row r="28" spans="1:11" hidden="1" x14ac:dyDescent="0.25">
      <c r="F28" s="22">
        <v>1858251.85</v>
      </c>
    </row>
    <row r="29" spans="1:11" hidden="1" x14ac:dyDescent="0.25">
      <c r="F29" s="22">
        <v>1801058</v>
      </c>
      <c r="G29" s="22"/>
    </row>
    <row r="30" spans="1:11" hidden="1" x14ac:dyDescent="0.25">
      <c r="F30" s="22">
        <f>SUM(F28:F29)</f>
        <v>3659309.85</v>
      </c>
    </row>
    <row r="31" spans="1:11" hidden="1" x14ac:dyDescent="0.25">
      <c r="F31" s="22">
        <f>F28-F25</f>
        <v>84947.5</v>
      </c>
    </row>
    <row r="33" spans="7:7" x14ac:dyDescent="0.25">
      <c r="G33" s="22"/>
    </row>
  </sheetData>
  <mergeCells count="34">
    <mergeCell ref="I1:K1"/>
    <mergeCell ref="I2:K2"/>
    <mergeCell ref="I3:K3"/>
    <mergeCell ref="I4:K4"/>
    <mergeCell ref="E8:J8"/>
    <mergeCell ref="D7:D9"/>
    <mergeCell ref="A7:A9"/>
    <mergeCell ref="K11:K12"/>
    <mergeCell ref="G11:G12"/>
    <mergeCell ref="H11:H12"/>
    <mergeCell ref="A6:K6"/>
    <mergeCell ref="B7:B9"/>
    <mergeCell ref="C7:C9"/>
    <mergeCell ref="E7:K7"/>
    <mergeCell ref="K8:K9"/>
    <mergeCell ref="E11:E12"/>
    <mergeCell ref="F11:F12"/>
    <mergeCell ref="B10:K10"/>
    <mergeCell ref="I11:I12"/>
    <mergeCell ref="A27:D27"/>
    <mergeCell ref="D11:D12"/>
    <mergeCell ref="A25:D25"/>
    <mergeCell ref="A26:D26"/>
    <mergeCell ref="B21:K21"/>
    <mergeCell ref="B23:K23"/>
    <mergeCell ref="A19:A20"/>
    <mergeCell ref="A11:A15"/>
    <mergeCell ref="B16:K16"/>
    <mergeCell ref="K14:K15"/>
    <mergeCell ref="B18:K18"/>
    <mergeCell ref="B11:B12"/>
    <mergeCell ref="C11:C15"/>
    <mergeCell ref="C19:C20"/>
    <mergeCell ref="J11:J12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A16" sqref="A16"/>
    </sheetView>
  </sheetViews>
  <sheetFormatPr defaultRowHeight="15" x14ac:dyDescent="0.25"/>
  <cols>
    <col min="1" max="1" width="34.85546875" customWidth="1"/>
    <col min="2" max="2" width="11.140625" customWidth="1"/>
    <col min="3" max="3" width="11.42578125" customWidth="1"/>
    <col min="4" max="4" width="10.85546875" customWidth="1"/>
  </cols>
  <sheetData>
    <row r="1" spans="1:11" ht="57" customHeight="1" x14ac:dyDescent="0.25">
      <c r="A1" s="64" t="s">
        <v>31</v>
      </c>
      <c r="B1" s="64"/>
      <c r="C1" s="64"/>
      <c r="D1" s="64"/>
      <c r="E1" s="23"/>
      <c r="F1" s="23"/>
      <c r="G1" s="23"/>
      <c r="H1" s="23"/>
      <c r="I1" s="23"/>
      <c r="J1" s="23"/>
      <c r="K1" s="23"/>
    </row>
    <row r="2" spans="1:11" x14ac:dyDescent="0.25">
      <c r="A2" s="26" t="s">
        <v>29</v>
      </c>
      <c r="B2" s="26">
        <v>111</v>
      </c>
      <c r="C2" s="26">
        <v>119</v>
      </c>
      <c r="D2" s="26" t="s">
        <v>30</v>
      </c>
      <c r="E2" s="23"/>
      <c r="F2" s="23"/>
      <c r="G2" s="23"/>
      <c r="H2" s="23"/>
      <c r="I2" s="23"/>
      <c r="J2" s="23"/>
      <c r="K2" s="23"/>
    </row>
    <row r="3" spans="1:11" x14ac:dyDescent="0.25">
      <c r="A3" s="27" t="s">
        <v>32</v>
      </c>
      <c r="B3" s="28">
        <v>3201.7</v>
      </c>
      <c r="C3" s="28">
        <v>966.93</v>
      </c>
      <c r="D3" s="28">
        <f>SUM(B3:C3)</f>
        <v>4168.63</v>
      </c>
      <c r="E3" s="23"/>
      <c r="F3" s="23"/>
      <c r="G3" s="23"/>
      <c r="H3" s="23"/>
      <c r="I3" s="23"/>
      <c r="J3" s="23"/>
      <c r="K3" s="23"/>
    </row>
    <row r="4" spans="1:11" x14ac:dyDescent="0.25">
      <c r="A4" s="27" t="s">
        <v>33</v>
      </c>
      <c r="B4" s="28">
        <v>11788.22</v>
      </c>
      <c r="C4" s="28">
        <v>3560.05</v>
      </c>
      <c r="D4" s="28">
        <f t="shared" ref="D4:D11" si="0">SUM(B4:C4)</f>
        <v>15348.27</v>
      </c>
      <c r="E4" s="23"/>
      <c r="F4" s="23"/>
      <c r="G4" s="23"/>
      <c r="H4" s="23"/>
      <c r="I4" s="23"/>
      <c r="J4" s="23"/>
      <c r="K4" s="23"/>
    </row>
    <row r="5" spans="1:11" x14ac:dyDescent="0.25">
      <c r="A5" s="27" t="s">
        <v>34</v>
      </c>
      <c r="B5" s="28">
        <v>3473.45</v>
      </c>
      <c r="C5" s="28">
        <v>1048.99</v>
      </c>
      <c r="D5" s="28">
        <f t="shared" si="0"/>
        <v>4522.4399999999996</v>
      </c>
      <c r="E5" s="23"/>
      <c r="F5" s="23"/>
      <c r="G5" s="23"/>
      <c r="H5" s="23"/>
      <c r="I5" s="23"/>
      <c r="J5" s="23"/>
      <c r="K5" s="23"/>
    </row>
    <row r="6" spans="1:11" x14ac:dyDescent="0.25">
      <c r="A6" s="27" t="s">
        <v>35</v>
      </c>
      <c r="B6" s="28">
        <v>3130.33</v>
      </c>
      <c r="C6" s="28">
        <v>945.15</v>
      </c>
      <c r="D6" s="28">
        <f t="shared" si="0"/>
        <v>4075.48</v>
      </c>
      <c r="E6" s="23"/>
      <c r="F6" s="23"/>
      <c r="G6" s="23"/>
      <c r="H6" s="23"/>
      <c r="I6" s="23"/>
      <c r="J6" s="23"/>
      <c r="K6" s="23"/>
    </row>
    <row r="7" spans="1:11" x14ac:dyDescent="0.25">
      <c r="A7" s="27" t="s">
        <v>36</v>
      </c>
      <c r="B7" s="28">
        <v>360.6</v>
      </c>
      <c r="C7" s="28">
        <v>108.89</v>
      </c>
      <c r="D7" s="28">
        <f t="shared" si="0"/>
        <v>469.49</v>
      </c>
      <c r="E7" s="23"/>
      <c r="F7" s="23"/>
      <c r="G7" s="23"/>
      <c r="H7" s="23"/>
      <c r="I7" s="23"/>
      <c r="J7" s="23"/>
      <c r="K7" s="23"/>
    </row>
    <row r="8" spans="1:11" x14ac:dyDescent="0.25">
      <c r="A8" s="27" t="s">
        <v>37</v>
      </c>
      <c r="B8" s="28">
        <v>180.29</v>
      </c>
      <c r="C8" s="28">
        <v>54.46</v>
      </c>
      <c r="D8" s="28">
        <f t="shared" si="0"/>
        <v>234.75</v>
      </c>
      <c r="E8" s="23"/>
      <c r="F8" s="23"/>
      <c r="G8" s="23"/>
      <c r="H8" s="23"/>
      <c r="I8" s="23"/>
      <c r="J8" s="23"/>
      <c r="K8" s="23"/>
    </row>
    <row r="9" spans="1:11" x14ac:dyDescent="0.25">
      <c r="A9" s="27" t="s">
        <v>38</v>
      </c>
      <c r="B9" s="28">
        <v>836.36</v>
      </c>
      <c r="C9" s="28">
        <v>262.25</v>
      </c>
      <c r="D9" s="28">
        <f t="shared" si="0"/>
        <v>1098.6100000000001</v>
      </c>
      <c r="E9" s="23"/>
      <c r="F9" s="23"/>
      <c r="G9" s="23"/>
      <c r="H9" s="23"/>
      <c r="I9" s="23"/>
      <c r="J9" s="23"/>
      <c r="K9" s="23"/>
    </row>
    <row r="10" spans="1:11" x14ac:dyDescent="0.25">
      <c r="A10" s="27" t="s">
        <v>39</v>
      </c>
      <c r="B10" s="28">
        <v>840.49</v>
      </c>
      <c r="C10" s="28">
        <v>253.83</v>
      </c>
      <c r="D10" s="28">
        <f t="shared" si="0"/>
        <v>1094.32</v>
      </c>
      <c r="E10" s="23"/>
      <c r="F10" s="23"/>
      <c r="G10" s="23"/>
      <c r="H10" s="23"/>
      <c r="I10" s="23"/>
      <c r="J10" s="23"/>
      <c r="K10" s="23"/>
    </row>
    <row r="11" spans="1:11" x14ac:dyDescent="0.25">
      <c r="A11" s="27" t="s">
        <v>40</v>
      </c>
      <c r="B11" s="28">
        <v>11374.02</v>
      </c>
      <c r="C11" s="28">
        <v>3346.19</v>
      </c>
      <c r="D11" s="28">
        <f t="shared" si="0"/>
        <v>14720.210000000001</v>
      </c>
      <c r="E11" s="23"/>
      <c r="F11" s="23"/>
      <c r="G11" s="23"/>
      <c r="H11" s="23"/>
      <c r="I11" s="23"/>
      <c r="J11" s="23"/>
      <c r="K11" s="23"/>
    </row>
    <row r="12" spans="1:11" x14ac:dyDescent="0.25">
      <c r="A12" s="29" t="s">
        <v>41</v>
      </c>
      <c r="B12" s="30">
        <f>SUM(B3:B11)</f>
        <v>35185.46</v>
      </c>
      <c r="C12" s="30">
        <f t="shared" ref="C12:D12" si="1">SUM(C3:C11)</f>
        <v>10546.74</v>
      </c>
      <c r="D12" s="30">
        <f t="shared" si="1"/>
        <v>45732.200000000004</v>
      </c>
      <c r="E12" s="23"/>
      <c r="F12" s="23"/>
      <c r="G12" s="23"/>
      <c r="H12" s="23"/>
      <c r="I12" s="23"/>
      <c r="J12" s="23"/>
      <c r="K12" s="23"/>
    </row>
    <row r="13" spans="1:11" x14ac:dyDescent="0.25">
      <c r="A13" s="24"/>
      <c r="B13" s="25"/>
      <c r="C13" s="25"/>
      <c r="D13" s="25"/>
      <c r="E13" s="23"/>
      <c r="F13" s="23"/>
      <c r="G13" s="23"/>
      <c r="H13" s="23"/>
      <c r="I13" s="23"/>
      <c r="J13" s="23"/>
      <c r="K13" s="23"/>
    </row>
    <row r="14" spans="1:11" x14ac:dyDescent="0.25">
      <c r="A14" s="24" t="s">
        <v>42</v>
      </c>
      <c r="B14" s="25"/>
      <c r="C14" s="25"/>
      <c r="D14" s="25"/>
      <c r="E14" s="23"/>
      <c r="F14" s="23"/>
      <c r="G14" s="23"/>
      <c r="H14" s="23"/>
      <c r="I14" s="23"/>
      <c r="J14" s="23"/>
      <c r="K14" s="23"/>
    </row>
    <row r="15" spans="1:11" x14ac:dyDescent="0.25">
      <c r="A15" s="24" t="s">
        <v>43</v>
      </c>
      <c r="B15" s="25"/>
      <c r="C15" s="25"/>
      <c r="D15" s="25"/>
      <c r="E15" s="23"/>
      <c r="F15" s="23"/>
      <c r="G15" s="23"/>
      <c r="H15" s="23"/>
      <c r="I15" s="23"/>
      <c r="J15" s="23"/>
      <c r="K15" s="23"/>
    </row>
    <row r="16" spans="1:11" x14ac:dyDescent="0.25">
      <c r="A16" s="24"/>
      <c r="B16" s="25"/>
      <c r="C16" s="25"/>
      <c r="D16" s="25"/>
      <c r="E16" s="23"/>
      <c r="F16" s="23"/>
      <c r="G16" s="23"/>
      <c r="H16" s="23"/>
      <c r="I16" s="23"/>
      <c r="J16" s="23"/>
      <c r="K16" s="23"/>
    </row>
    <row r="17" spans="1:11" x14ac:dyDescent="0.25">
      <c r="A17" s="24"/>
      <c r="B17" s="25"/>
      <c r="C17" s="25"/>
      <c r="D17" s="25"/>
      <c r="E17" s="23"/>
      <c r="F17" s="23"/>
      <c r="G17" s="23"/>
      <c r="H17" s="23"/>
      <c r="I17" s="23"/>
      <c r="J17" s="23"/>
      <c r="K17" s="23"/>
    </row>
    <row r="18" spans="1:11" x14ac:dyDescent="0.25">
      <c r="A18" s="24"/>
      <c r="B18" s="25"/>
      <c r="C18" s="25"/>
      <c r="D18" s="25"/>
      <c r="E18" s="23"/>
      <c r="F18" s="23"/>
      <c r="G18" s="23"/>
      <c r="H18" s="23"/>
      <c r="I18" s="23"/>
      <c r="J18" s="23"/>
      <c r="K18" s="23"/>
    </row>
    <row r="19" spans="1:11" x14ac:dyDescent="0.25">
      <c r="A19" s="24"/>
      <c r="B19" s="25"/>
      <c r="C19" s="25"/>
      <c r="D19" s="25"/>
      <c r="E19" s="23"/>
      <c r="F19" s="23"/>
      <c r="G19" s="23"/>
      <c r="H19" s="23"/>
      <c r="I19" s="23"/>
      <c r="J19" s="23"/>
      <c r="K19" s="23"/>
    </row>
    <row r="20" spans="1:11" x14ac:dyDescent="0.25">
      <c r="A20" s="24"/>
      <c r="B20" s="25"/>
      <c r="C20" s="25"/>
      <c r="D20" s="25"/>
      <c r="E20" s="23"/>
      <c r="F20" s="23"/>
      <c r="G20" s="23"/>
      <c r="H20" s="23"/>
      <c r="I20" s="23"/>
      <c r="J20" s="23"/>
      <c r="K20" s="23"/>
    </row>
    <row r="21" spans="1:11" x14ac:dyDescent="0.25">
      <c r="A21" s="23"/>
      <c r="B21" s="25"/>
      <c r="C21" s="25"/>
      <c r="D21" s="25"/>
      <c r="E21" s="23"/>
      <c r="F21" s="23"/>
      <c r="G21" s="23"/>
      <c r="H21" s="23"/>
      <c r="I21" s="23"/>
      <c r="J21" s="23"/>
      <c r="K21" s="23"/>
    </row>
    <row r="22" spans="1:11" x14ac:dyDescent="0.25">
      <c r="A22" s="23"/>
      <c r="B22" s="25"/>
      <c r="C22" s="25"/>
      <c r="D22" s="25"/>
      <c r="E22" s="23"/>
      <c r="F22" s="23"/>
      <c r="G22" s="23"/>
      <c r="H22" s="23"/>
      <c r="I22" s="23"/>
      <c r="J22" s="23"/>
      <c r="K22" s="23"/>
    </row>
    <row r="23" spans="1:11" x14ac:dyDescent="0.25">
      <c r="A23" s="23"/>
      <c r="B23" s="25"/>
      <c r="C23" s="25"/>
      <c r="D23" s="25"/>
      <c r="E23" s="23"/>
      <c r="F23" s="23"/>
      <c r="G23" s="23"/>
      <c r="H23" s="23"/>
      <c r="I23" s="23"/>
      <c r="J23" s="23"/>
      <c r="K23" s="23"/>
    </row>
    <row r="24" spans="1:11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</row>
    <row r="25" spans="1:11" x14ac:dyDescent="0.2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</row>
    <row r="26" spans="1:11" x14ac:dyDescent="0.2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</row>
    <row r="27" spans="1:11" x14ac:dyDescent="0.2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</row>
    <row r="28" spans="1:11" x14ac:dyDescent="0.2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</row>
    <row r="29" spans="1:11" x14ac:dyDescent="0.2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</row>
    <row r="30" spans="1:11" x14ac:dyDescent="0.2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</row>
    <row r="31" spans="1:11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</row>
  </sheetData>
  <mergeCells count="1">
    <mergeCell ref="A1:D1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</vt:lpstr>
      <vt:lpstr>расчёты подр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2023-06-01T06:21:37Z</dcterms:modified>
</cp:coreProperties>
</file>