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5\Изменение 4 модернизация дорож сети от 28.09.2023 № 887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Лист1!$A$1:$M$79</definedName>
  </definedNames>
  <calcPr calcId="152511"/>
</workbook>
</file>

<file path=xl/calcChain.xml><?xml version="1.0" encoding="utf-8"?>
<calcChain xmlns="http://schemas.openxmlformats.org/spreadsheetml/2006/main">
  <c r="F62" i="1" l="1"/>
  <c r="D75" i="1"/>
  <c r="D74" i="1"/>
  <c r="F29" i="1"/>
  <c r="D60" i="1"/>
  <c r="D45" i="1"/>
  <c r="D59" i="1" l="1"/>
  <c r="E29" i="1"/>
  <c r="D58" i="1"/>
  <c r="F16" i="1" l="1"/>
  <c r="F30" i="1" l="1"/>
  <c r="F79" i="1" s="1"/>
  <c r="F78" i="1"/>
  <c r="F76" i="1" l="1"/>
  <c r="D30" i="2"/>
  <c r="H62" i="1" l="1"/>
  <c r="G62" i="1"/>
  <c r="D56" i="1" l="1"/>
  <c r="D54" i="1"/>
  <c r="D52" i="1" l="1"/>
  <c r="D23" i="1" l="1"/>
  <c r="E16" i="1"/>
  <c r="J19" i="2" l="1"/>
  <c r="J18" i="2"/>
  <c r="F20" i="2"/>
  <c r="K20" i="2"/>
  <c r="I20" i="2"/>
  <c r="J20" i="2"/>
  <c r="H20" i="2"/>
  <c r="E7" i="2" l="1"/>
  <c r="A9" i="2"/>
  <c r="H10" i="2"/>
  <c r="C9" i="2"/>
  <c r="C13" i="2" s="1"/>
  <c r="A13" i="2"/>
  <c r="D51" i="1" l="1"/>
  <c r="D50" i="1" l="1"/>
  <c r="G16" i="1" l="1"/>
  <c r="H16" i="1"/>
  <c r="I16" i="1"/>
  <c r="J16" i="1"/>
  <c r="K16" i="1"/>
  <c r="E62" i="1" l="1"/>
  <c r="D69" i="1"/>
  <c r="D70" i="1"/>
  <c r="D72" i="1" l="1"/>
  <c r="D73" i="1"/>
  <c r="D66" i="1"/>
  <c r="D67" i="1"/>
  <c r="D68" i="1"/>
  <c r="D64" i="1"/>
  <c r="D46" i="1"/>
  <c r="D39" i="1"/>
  <c r="D40" i="1"/>
  <c r="D42" i="1"/>
  <c r="D43" i="1"/>
  <c r="D38" i="1"/>
  <c r="D31" i="1"/>
  <c r="D18" i="1"/>
  <c r="D20" i="1"/>
  <c r="D27" i="1"/>
  <c r="D25" i="1" l="1"/>
  <c r="D71" i="1"/>
  <c r="K29" i="1"/>
  <c r="D37" i="1"/>
  <c r="D36" i="1"/>
  <c r="G30" i="1"/>
  <c r="G79" i="1" s="1"/>
  <c r="H30" i="1"/>
  <c r="H79" i="1" s="1"/>
  <c r="I30" i="1"/>
  <c r="I79" i="1" s="1"/>
  <c r="J30" i="1"/>
  <c r="J79" i="1" s="1"/>
  <c r="K30" i="1"/>
  <c r="K79" i="1" s="1"/>
  <c r="H29" i="1"/>
  <c r="I29" i="1"/>
  <c r="J29" i="1"/>
  <c r="E30" i="1"/>
  <c r="D47" i="1"/>
  <c r="D30" i="1" l="1"/>
  <c r="E79" i="1"/>
  <c r="D79" i="1" s="1"/>
  <c r="D63" i="1"/>
  <c r="D44" i="1"/>
  <c r="D41" i="1"/>
  <c r="D21" i="1"/>
  <c r="E78" i="1"/>
  <c r="D34" i="1"/>
  <c r="D32" i="1"/>
  <c r="E76" i="1" l="1"/>
  <c r="I62" i="1" l="1"/>
  <c r="D26" i="1"/>
  <c r="G49" i="1"/>
  <c r="G29" i="1" s="1"/>
  <c r="D29" i="1" s="1"/>
  <c r="D49" i="1" l="1"/>
  <c r="J62" i="1"/>
  <c r="D19" i="1"/>
  <c r="D22" i="1"/>
  <c r="K62" i="1" l="1"/>
  <c r="D62" i="1" s="1"/>
  <c r="D65" i="1"/>
  <c r="G78" i="1"/>
  <c r="H78" i="1"/>
  <c r="H76" i="1" s="1"/>
  <c r="G76" i="1" l="1"/>
  <c r="I78" i="1"/>
  <c r="I76" i="1" s="1"/>
  <c r="J78" i="1" l="1"/>
  <c r="J76" i="1" s="1"/>
  <c r="K78" i="1" l="1"/>
  <c r="K76" i="1" s="1"/>
  <c r="D17" i="1"/>
  <c r="D78" i="1" l="1"/>
  <c r="D76" i="1" s="1"/>
  <c r="D16" i="1"/>
</calcChain>
</file>

<file path=xl/sharedStrings.xml><?xml version="1.0" encoding="utf-8"?>
<sst xmlns="http://schemas.openxmlformats.org/spreadsheetml/2006/main" count="242" uniqueCount="93">
  <si>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</si>
  <si>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</si>
  <si>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</si>
  <si>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</si>
  <si>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</si>
  <si>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</si>
  <si>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</si>
  <si>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</si>
  <si>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</si>
  <si>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</si>
  <si>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</si>
  <si>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</si>
  <si>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</si>
  <si>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</si>
  <si>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</si>
  <si>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</si>
  <si>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бюджет Приморского края</t>
  </si>
  <si>
    <t xml:space="preserve"> </t>
  </si>
  <si>
    <t>Содержание сети уличного освещения на дорогах общего пользования в пгт. Пластун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</si>
  <si>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</si>
  <si>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</si>
  <si>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</si>
  <si>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</si>
  <si>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содержание автомобильной дороги общего пользования местного значения и инженерных сооружений на них Амгу - Максимовка</t>
  </si>
  <si>
    <t xml:space="preserve"> Ремонт автомобильных дорог общего пользования местного значения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</si>
  <si>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</si>
  <si>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</si>
  <si>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</si>
  <si>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</si>
  <si>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</si>
  <si>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</si>
  <si>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Тернейский территориальный отдел</t>
  </si>
  <si>
    <t>Безопасность дорожного движения</t>
  </si>
  <si>
    <t>Ремонт автомобильных дорог общего пользования местного значения</t>
  </si>
  <si>
    <t>Объем финансирования,  руб.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</si>
  <si>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</si>
  <si>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</si>
  <si>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</si>
  <si>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</si>
  <si>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</si>
  <si>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мостовых сооружений в пгт. Пластун Тернйеского муниципального округа</t>
  </si>
  <si>
    <t>Ремонт мостовых сооружений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</si>
  <si>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</si>
  <si>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</si>
  <si>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</si>
  <si>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ТЕРНЕЙСКОГО МУНИЦИПАЛЬНОГО ОКРУГА НА 2024 - 2030 ГОДЫ"</t>
  </si>
  <si>
    <t>1</t>
  </si>
  <si>
    <t>2024-2030</t>
  </si>
  <si>
    <t xml:space="preserve">Ремонт пешеходного тротуара по ул. Партизанская в пгт. Терней Тернейского муниципального округа </t>
  </si>
  <si>
    <t>2024-2026</t>
  </si>
  <si>
    <t>Ремонт автомобильных дорог общего пользования местного значения и инженерных сооружений на них в с. Самарга, с. Петерычиха, с. Агзу Тернейского муниципального округа</t>
  </si>
  <si>
    <t>Ремонт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</si>
  <si>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Ремонт автомобильной дороги Амгу-Максимовка км 29-34   в Тернейском муниципальном округе Приморского края (ремонт мостов на км 30+000, км 31+400, км 32+300, труб на км 30+600, км 30+900, км 32+800, км 33+500)</t>
  </si>
  <si>
    <t>2.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</si>
  <si>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</si>
  <si>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</si>
  <si>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</si>
  <si>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</si>
  <si>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</si>
  <si>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</si>
  <si>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</si>
  <si>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</si>
  <si>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</si>
  <si>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</si>
  <si>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</si>
  <si>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</si>
  <si>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Ремонт асфальтобетонного
покрытия  по ул. Заводская  в пгт. Терней (от жилого д. №  2 по ул. Солнечная  до д. № 1 по ул. Рабочая)</t>
  </si>
  <si>
    <t>Ремонт асфальтобетонного покрытия автомобильной дороги в п. Пластун от д. № 13 по ул. Лермонтова до пер. Школьный</t>
  </si>
  <si>
    <t>III. Мероприятия по безопасности дорожного движения</t>
  </si>
  <si>
    <t>14</t>
  </si>
  <si>
    <t>Устройство тротуара  от ул. Школьная до ул. Пионерская в с. Малая Кема Тернейского муниципального окурга</t>
  </si>
  <si>
    <t>15</t>
  </si>
  <si>
    <t xml:space="preserve">Устройство водоотводных канав вдоль пролетных строений на автомобильных дорогах местного значения в пгт. Терней Тернейского муниицпального округа </t>
  </si>
  <si>
    <t>содержание дорог общего пользования местного значения и инженерных сооружений на них Тернейского муниципального округа</t>
  </si>
  <si>
    <t>Содержание уличного освещения на территории Тернейского муниципального округа</t>
  </si>
  <si>
    <t>16</t>
  </si>
  <si>
    <t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</t>
  </si>
  <si>
    <t>17</t>
  </si>
  <si>
    <t>18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</si>
  <si>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</t>
  </si>
  <si>
    <t>Ремонт асфальтобетонногопокрытия  по ул. Юбилейная  в пгт. Терней (от жилого д. №4б  по ул. Юбилейная  до д. № 2а по ул. Приморская)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</si>
  <si>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</si>
  <si>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</si>
  <si>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>Содержание сети уличного освещения на дорогах общего пользования в пгт. Терней, в населённых пунктах  Тернейского муниципального округа</t>
  </si>
  <si>
    <t>19</t>
  </si>
  <si>
    <t>Ремонт тротуара по пер. Школьный в пгт. Пластун Тернейского муниципального округа</t>
  </si>
  <si>
    <t>20</t>
  </si>
  <si>
    <t>Ремонт автомобильной дороги местного значения по ул. Пушкина (от д. 5а до д. 5в) в пгт. Пластун Тернейского муниципального округа</t>
  </si>
  <si>
    <t xml:space="preserve">Устройство водоотводных канав вдоль пролетных строений на автомобильных дорогах местного значения в пгт. Пластун Тернейского муниицпального округа </t>
  </si>
  <si>
    <t>Усть-Соболевский территориальный отдел</t>
  </si>
  <si>
    <t>Мероприятия по обеспечению транспортной безопасности</t>
  </si>
  <si>
    <t>21</t>
  </si>
  <si>
    <t>от 16.06.2025 № 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</si>
</sst>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8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b/>
      <sz val="20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name val="Arial Cyr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b/>
      <sz val="18"/>
      <name val="Arial Cyr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164" fontId="0" fillId="0" borderId="0" xfId="0" applyNumberFormat="1" applyFill="1"/>
    <xf numFmtId="164" fontId="0" fillId="0" borderId="0" xfId="0" applyNumberFormat="1" applyFill="1" applyAlignment="1"/>
    <xf numFmtId="164" fontId="0" fillId="0" borderId="0" xfId="0" applyNumberFormat="1" applyFill="1" applyAlignment="1">
      <alignment horizontal="center"/>
    </xf>
    <xf numFmtId="4" fontId="0" fillId="0" borderId="0" xfId="0" applyNumberFormat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/>
    <xf numFmtId="0" fontId="0" fillId="0" borderId="0" xfId="0" applyNumberFormat="1" applyFill="1" applyAlignment="1">
      <alignment horizontal="center"/>
    </xf>
    <xf numFmtId="4" fontId="4" fillId="0" borderId="0" xfId="0" applyNumberFormat="1" applyFont="1" applyFill="1"/>
    <xf numFmtId="2" fontId="0" fillId="0" borderId="0" xfId="0" applyNumberFormat="1" applyFill="1"/>
    <xf numFmtId="49" fontId="5" fillId="0" borderId="0" xfId="0" applyNumberFormat="1" applyFont="1" applyFill="1" applyAlignment="1">
      <alignment horizontal="center"/>
    </xf>
    <xf numFmtId="164" fontId="6" fillId="0" borderId="0" xfId="0" applyNumberFormat="1" applyFont="1" applyFill="1"/>
    <xf numFmtId="0" fontId="6" fillId="0" borderId="0" xfId="0" applyNumberFormat="1" applyFont="1" applyFill="1" applyAlignment="1">
      <alignment horizontal="center"/>
    </xf>
    <xf numFmtId="4" fontId="7" fillId="0" borderId="0" xfId="0" applyNumberFormat="1" applyFont="1" applyFill="1"/>
    <xf numFmtId="2" fontId="6" fillId="0" borderId="0" xfId="0" applyNumberFormat="1" applyFont="1" applyFill="1"/>
    <xf numFmtId="164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164" fontId="10" fillId="0" borderId="0" xfId="0" applyNumberFormat="1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/>
    <xf numFmtId="49" fontId="9" fillId="0" borderId="2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/>
    <xf numFmtId="164" fontId="13" fillId="0" borderId="0" xfId="0" applyNumberFormat="1" applyFont="1" applyFill="1"/>
    <xf numFmtId="4" fontId="12" fillId="0" borderId="13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164" fontId="9" fillId="0" borderId="14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/>
    <xf numFmtId="164" fontId="10" fillId="0" borderId="0" xfId="0" applyNumberFormat="1" applyFont="1" applyFill="1" applyBorder="1"/>
    <xf numFmtId="4" fontId="12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/>
    </xf>
    <xf numFmtId="4" fontId="13" fillId="0" borderId="0" xfId="0" applyNumberFormat="1" applyFont="1" applyFill="1"/>
    <xf numFmtId="2" fontId="10" fillId="0" borderId="0" xfId="0" applyNumberFormat="1" applyFont="1" applyFill="1"/>
    <xf numFmtId="164" fontId="10" fillId="0" borderId="0" xfId="0" applyNumberFormat="1" applyFont="1" applyFill="1" applyAlignment="1">
      <alignment horizontal="center"/>
    </xf>
    <xf numFmtId="4" fontId="9" fillId="0" borderId="17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164" fontId="9" fillId="0" borderId="18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4" fontId="0" fillId="0" borderId="0" xfId="0" applyNumberFormat="1" applyFill="1"/>
    <xf numFmtId="0" fontId="9" fillId="0" borderId="1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top" wrapText="1"/>
    </xf>
    <xf numFmtId="0" fontId="12" fillId="0" borderId="8" xfId="0" applyNumberFormat="1" applyFont="1" applyFill="1" applyBorder="1" applyAlignment="1">
      <alignment horizontal="center" vertical="top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top" wrapText="1"/>
    </xf>
    <xf numFmtId="164" fontId="12" fillId="0" borderId="8" xfId="0" applyNumberFormat="1" applyFont="1" applyFill="1" applyBorder="1" applyAlignment="1">
      <alignment horizontal="center" vertical="top" wrapText="1"/>
    </xf>
    <xf numFmtId="0" fontId="9" fillId="0" borderId="10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center" vertical="center" wrapText="1"/>
    </xf>
    <xf numFmtId="4" fontId="12" fillId="0" borderId="16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21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16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12" fillId="0" borderId="16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center"/>
    </xf>
    <xf numFmtId="164" fontId="15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4" fontId="16" fillId="0" borderId="0" xfId="0" applyNumberFormat="1" applyFont="1" applyFill="1"/>
    <xf numFmtId="2" fontId="15" fillId="0" borderId="0" xfId="0" applyNumberFormat="1" applyFont="1" applyFill="1"/>
    <xf numFmtId="164" fontId="17" fillId="0" borderId="0" xfId="0" applyNumberFormat="1" applyFont="1" applyFill="1" applyAlignment="1">
      <alignment horizontal="center"/>
    </xf>
    <xf numFmtId="164" fontId="15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80"/>
  <sheetViews>
    <sheetView tabSelected="1" view="pageBreakPreview" zoomScale="40" zoomScaleNormal="80" zoomScaleSheetLayoutView="40" workbookViewId="0">
      <pane ySplit="14" topLeftCell="A72" activePane="bottomLeft" state="frozen"/>
      <selection pane="bottomLeft" activeCell="L73" sqref="L73"/>
    </sheetView>
  </sheetViews>
  <sheetFormatPr defaultRowHeight="12.75" x14ac:dyDescent="0.2"/>
  <cols>
    <col min="1" max="1" width="13.28515625" style="6" customWidth="1"/>
    <col min="2" max="2" width="64.140625" style="1" customWidth="1"/>
    <col min="3" max="3" width="18" style="7" customWidth="1"/>
    <col min="4" max="4" width="34" style="8" customWidth="1"/>
    <col min="5" max="5" width="35.140625" style="9" customWidth="1"/>
    <col min="6" max="6" width="32.28515625" style="9" customWidth="1"/>
    <col min="7" max="7" width="30.42578125" style="9" customWidth="1"/>
    <col min="8" max="8" width="33.28515625" style="9" customWidth="1"/>
    <col min="9" max="9" width="30.85546875" style="9" customWidth="1"/>
    <col min="10" max="10" width="32.28515625" style="9" customWidth="1"/>
    <col min="11" max="11" width="31.28515625" style="9" customWidth="1"/>
    <col min="12" max="12" width="37.7109375" style="3" customWidth="1"/>
    <col min="13" max="13" width="49.28515625" style="3" customWidth="1"/>
    <col min="14" max="18" width="9.140625" style="1"/>
    <col min="19" max="19" width="3.28515625" style="1" customWidth="1"/>
    <col min="20" max="16384" width="9.140625" style="1"/>
  </cols>
  <sheetData>
    <row r="2" spans="1:15" s="135" customFormat="1" ht="23.25" x14ac:dyDescent="0.35">
      <c r="A2" s="134"/>
      <c r="C2" s="136"/>
      <c r="D2" s="137"/>
      <c r="E2" s="138"/>
      <c r="F2" s="138"/>
      <c r="G2" s="138"/>
      <c r="H2" s="138"/>
      <c r="I2" s="138"/>
      <c r="J2" s="138"/>
      <c r="K2" s="138"/>
      <c r="L2" s="139" t="s">
        <v>11</v>
      </c>
      <c r="M2" s="139"/>
      <c r="N2" s="140"/>
      <c r="O2" s="140"/>
    </row>
    <row r="3" spans="1:15" s="135" customFormat="1" ht="23.25" x14ac:dyDescent="0.35">
      <c r="A3" s="134"/>
      <c r="C3" s="136"/>
      <c r="D3" s="137"/>
      <c r="E3" s="138"/>
      <c r="F3" s="138"/>
      <c r="G3" s="138"/>
      <c r="H3" s="138"/>
      <c r="I3" s="138"/>
      <c r="J3" s="138"/>
      <c r="K3" s="138"/>
      <c r="L3" s="139" t="s">
        <v>19</v>
      </c>
      <c r="M3" s="139"/>
      <c r="N3" s="140"/>
      <c r="O3" s="140"/>
    </row>
    <row r="4" spans="1:15" s="135" customFormat="1" ht="23.25" x14ac:dyDescent="0.35">
      <c r="A4" s="134"/>
      <c r="C4" s="136"/>
      <c r="D4" s="137"/>
      <c r="E4" s="138"/>
      <c r="F4" s="138"/>
      <c r="G4" s="138"/>
      <c r="H4" s="138"/>
      <c r="I4" s="138"/>
      <c r="J4" s="138"/>
      <c r="K4" s="138"/>
      <c r="L4" s="139" t="s">
        <v>22</v>
      </c>
      <c r="M4" s="139"/>
      <c r="N4" s="140"/>
      <c r="O4" s="140"/>
    </row>
    <row r="5" spans="1:15" s="135" customFormat="1" ht="23.25" x14ac:dyDescent="0.35">
      <c r="A5" s="134"/>
      <c r="C5" s="136"/>
      <c r="D5" s="137"/>
      <c r="E5" s="138"/>
      <c r="F5" s="138"/>
      <c r="G5" s="138"/>
      <c r="H5" s="138"/>
      <c r="I5" s="138"/>
      <c r="J5" s="138"/>
      <c r="K5" s="138"/>
      <c r="L5" s="139" t="s">
        <v>92</v>
      </c>
      <c r="M5" s="139"/>
      <c r="N5" s="140"/>
      <c r="O5" s="140"/>
    </row>
    <row r="6" spans="1:15" ht="15.75" x14ac:dyDescent="0.25">
      <c r="A6" s="5"/>
      <c r="L6" s="61"/>
      <c r="M6" s="61"/>
      <c r="N6" s="2"/>
      <c r="O6" s="2"/>
    </row>
    <row r="7" spans="1:15" ht="26.25" x14ac:dyDescent="0.4">
      <c r="A7" s="10"/>
      <c r="B7" s="11"/>
      <c r="C7" s="12"/>
      <c r="D7" s="13"/>
      <c r="E7" s="14"/>
      <c r="F7" s="14"/>
      <c r="G7" s="14"/>
      <c r="H7" s="14"/>
      <c r="I7" s="14"/>
      <c r="J7" s="14"/>
      <c r="K7" s="14"/>
      <c r="L7" s="15"/>
      <c r="M7" s="15"/>
      <c r="N7" s="2"/>
      <c r="O7" s="2"/>
    </row>
    <row r="8" spans="1:15" ht="25.5" x14ac:dyDescent="0.35">
      <c r="A8" s="110" t="s">
        <v>20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</row>
    <row r="9" spans="1:15" ht="25.5" x14ac:dyDescent="0.35">
      <c r="A9" s="110" t="s">
        <v>21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</row>
    <row r="10" spans="1:15" ht="25.5" x14ac:dyDescent="0.35">
      <c r="A10" s="110" t="s">
        <v>45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</row>
    <row r="11" spans="1:15" ht="26.25" x14ac:dyDescent="0.4">
      <c r="A11" s="16"/>
      <c r="B11" s="11"/>
      <c r="C11" s="12"/>
      <c r="D11" s="13"/>
      <c r="E11" s="14"/>
      <c r="F11" s="14"/>
      <c r="G11" s="14"/>
      <c r="H11" s="14"/>
      <c r="I11" s="14"/>
      <c r="J11" s="14"/>
      <c r="K11" s="14"/>
      <c r="L11" s="17"/>
      <c r="M11" s="17"/>
    </row>
    <row r="12" spans="1:15" s="18" customFormat="1" ht="27.75" x14ac:dyDescent="0.35">
      <c r="A12" s="114" t="s">
        <v>8</v>
      </c>
      <c r="B12" s="106" t="s">
        <v>0</v>
      </c>
      <c r="C12" s="108" t="s">
        <v>1</v>
      </c>
      <c r="D12" s="116" t="s">
        <v>34</v>
      </c>
      <c r="E12" s="111" t="s">
        <v>7</v>
      </c>
      <c r="F12" s="112"/>
      <c r="G12" s="112"/>
      <c r="H12" s="112"/>
      <c r="I12" s="112"/>
      <c r="J12" s="112"/>
      <c r="K12" s="113"/>
      <c r="L12" s="106" t="s">
        <v>2</v>
      </c>
      <c r="M12" s="81" t="s">
        <v>3</v>
      </c>
    </row>
    <row r="13" spans="1:15" s="20" customFormat="1" ht="27.75" x14ac:dyDescent="0.35">
      <c r="A13" s="115"/>
      <c r="B13" s="107"/>
      <c r="C13" s="109"/>
      <c r="D13" s="117"/>
      <c r="E13" s="19">
        <v>2024</v>
      </c>
      <c r="F13" s="132">
        <v>2025</v>
      </c>
      <c r="G13" s="19">
        <v>2026</v>
      </c>
      <c r="H13" s="19">
        <v>2027</v>
      </c>
      <c r="I13" s="19">
        <v>2028</v>
      </c>
      <c r="J13" s="19">
        <v>2029</v>
      </c>
      <c r="K13" s="19">
        <v>2030</v>
      </c>
      <c r="L13" s="107"/>
      <c r="M13" s="82"/>
    </row>
    <row r="14" spans="1:15" s="22" customFormat="1" ht="27.75" x14ac:dyDescent="0.35">
      <c r="A14" s="21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 t="s">
        <v>60</v>
      </c>
      <c r="I14" s="21" t="s">
        <v>61</v>
      </c>
      <c r="J14" s="21" t="s">
        <v>62</v>
      </c>
      <c r="K14" s="21" t="s">
        <v>63</v>
      </c>
      <c r="L14" s="21" t="s">
        <v>64</v>
      </c>
      <c r="M14" s="21" t="s">
        <v>65</v>
      </c>
    </row>
    <row r="15" spans="1:15" s="18" customFormat="1" ht="27" x14ac:dyDescent="0.35">
      <c r="A15" s="104" t="s">
        <v>4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5" s="23" customFormat="1" ht="189.75" thickBot="1" x14ac:dyDescent="0.45">
      <c r="A16" s="58">
        <v>1</v>
      </c>
      <c r="B16" s="59" t="s">
        <v>10</v>
      </c>
      <c r="C16" s="60" t="s">
        <v>47</v>
      </c>
      <c r="D16" s="57">
        <f>E16+F16+G16+H16+I16+J16+K16</f>
        <v>136562849.78</v>
      </c>
      <c r="E16" s="57">
        <f>E17+E18+E19+E20+E21+E22+E23+E25+E26+E27+E24</f>
        <v>17964457.090000004</v>
      </c>
      <c r="F16" s="76">
        <f>F17+F18+F19+F20+F21+F22+F23+F25+F26+F27+F24</f>
        <v>18152832.939999998</v>
      </c>
      <c r="G16" s="57">
        <f t="shared" ref="G16:K16" si="0">G17+G18+G19+G20+G21+G22+G23+G25+G26+G27</f>
        <v>19389266.670000002</v>
      </c>
      <c r="H16" s="57">
        <f t="shared" si="0"/>
        <v>22985260.280000001</v>
      </c>
      <c r="I16" s="57">
        <f t="shared" si="0"/>
        <v>18932522.210000001</v>
      </c>
      <c r="J16" s="57">
        <f t="shared" si="0"/>
        <v>19350326.059999999</v>
      </c>
      <c r="K16" s="57">
        <f t="shared" si="0"/>
        <v>19788184.530000001</v>
      </c>
      <c r="L16" s="59" t="s">
        <v>15</v>
      </c>
      <c r="M16" s="59" t="s">
        <v>14</v>
      </c>
    </row>
    <row r="17" spans="1:19" s="18" customFormat="1" ht="195" thickBot="1" x14ac:dyDescent="0.4">
      <c r="A17" s="124" t="s">
        <v>46</v>
      </c>
      <c r="B17" s="118" t="s">
        <v>26</v>
      </c>
      <c r="C17" s="99" t="s">
        <v>47</v>
      </c>
      <c r="D17" s="24">
        <f>E17+F17+G17+H17+I17+J17+K17</f>
        <v>22980658.300000001</v>
      </c>
      <c r="E17" s="25">
        <v>3192414.8</v>
      </c>
      <c r="F17" s="25">
        <v>3100000</v>
      </c>
      <c r="G17" s="25">
        <v>3500000</v>
      </c>
      <c r="H17" s="25">
        <v>3700000</v>
      </c>
      <c r="I17" s="25">
        <v>3015679.19</v>
      </c>
      <c r="J17" s="25">
        <v>3160431.79</v>
      </c>
      <c r="K17" s="25">
        <v>3312132.52</v>
      </c>
      <c r="L17" s="26" t="s">
        <v>15</v>
      </c>
      <c r="M17" s="27" t="s">
        <v>14</v>
      </c>
    </row>
    <row r="18" spans="1:19" s="18" customFormat="1" ht="111.75" thickBot="1" x14ac:dyDescent="0.4">
      <c r="A18" s="125"/>
      <c r="B18" s="119"/>
      <c r="C18" s="100"/>
      <c r="D18" s="24">
        <f t="shared" ref="D18:D27" si="1">E18+F18+G18+H18+I18+J18+K18</f>
        <v>60000</v>
      </c>
      <c r="E18" s="45">
        <v>0</v>
      </c>
      <c r="F18" s="45">
        <v>60000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6" t="s">
        <v>15</v>
      </c>
      <c r="M18" s="47" t="s">
        <v>31</v>
      </c>
    </row>
    <row r="19" spans="1:19" s="18" customFormat="1" ht="195" thickBot="1" x14ac:dyDescent="0.4">
      <c r="A19" s="124" t="s">
        <v>54</v>
      </c>
      <c r="B19" s="118" t="s">
        <v>25</v>
      </c>
      <c r="C19" s="99" t="s">
        <v>47</v>
      </c>
      <c r="D19" s="24">
        <f t="shared" si="1"/>
        <v>22188243.5</v>
      </c>
      <c r="E19" s="25">
        <v>2500000</v>
      </c>
      <c r="F19" s="25">
        <v>3000000</v>
      </c>
      <c r="G19" s="25">
        <v>3500000</v>
      </c>
      <c r="H19" s="25">
        <v>3700000</v>
      </c>
      <c r="I19" s="25">
        <v>3015679.19</v>
      </c>
      <c r="J19" s="25">
        <v>3160431.79</v>
      </c>
      <c r="K19" s="25">
        <v>3312132.52</v>
      </c>
      <c r="L19" s="26" t="s">
        <v>15</v>
      </c>
      <c r="M19" s="27" t="s">
        <v>14</v>
      </c>
    </row>
    <row r="20" spans="1:19" s="18" customFormat="1" ht="111.75" thickBot="1" x14ac:dyDescent="0.4">
      <c r="A20" s="126"/>
      <c r="B20" s="127"/>
      <c r="C20" s="96"/>
      <c r="D20" s="24">
        <f t="shared" si="1"/>
        <v>829440</v>
      </c>
      <c r="E20" s="79">
        <v>279440</v>
      </c>
      <c r="F20" s="79">
        <v>550000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  <c r="L20" s="71" t="s">
        <v>15</v>
      </c>
      <c r="M20" s="28" t="s">
        <v>28</v>
      </c>
    </row>
    <row r="21" spans="1:19" s="18" customFormat="1" ht="167.25" thickBot="1" x14ac:dyDescent="0.4">
      <c r="A21" s="19" t="s">
        <v>55</v>
      </c>
      <c r="B21" s="65" t="s">
        <v>27</v>
      </c>
      <c r="C21" s="67" t="s">
        <v>47</v>
      </c>
      <c r="D21" s="24">
        <f t="shared" si="1"/>
        <v>3883885.4999999995</v>
      </c>
      <c r="E21" s="29">
        <v>500000</v>
      </c>
      <c r="F21" s="29">
        <v>500000</v>
      </c>
      <c r="G21" s="29">
        <v>524000</v>
      </c>
      <c r="H21" s="29">
        <v>549152</v>
      </c>
      <c r="I21" s="29">
        <v>575511.30000000005</v>
      </c>
      <c r="J21" s="29">
        <v>603135.84</v>
      </c>
      <c r="K21" s="29">
        <v>632086.36</v>
      </c>
      <c r="L21" s="65" t="s">
        <v>15</v>
      </c>
      <c r="M21" s="65" t="s">
        <v>37</v>
      </c>
    </row>
    <row r="22" spans="1:19" s="18" customFormat="1" ht="195" thickBot="1" x14ac:dyDescent="0.4">
      <c r="A22" s="54" t="s">
        <v>56</v>
      </c>
      <c r="B22" s="52" t="s">
        <v>12</v>
      </c>
      <c r="C22" s="63" t="s">
        <v>47</v>
      </c>
      <c r="D22" s="24">
        <f t="shared" si="1"/>
        <v>43681856.689999998</v>
      </c>
      <c r="E22" s="69">
        <v>5397737.0899999999</v>
      </c>
      <c r="F22" s="80">
        <v>5656828.4699999997</v>
      </c>
      <c r="G22" s="69">
        <v>5928356.2400000002</v>
      </c>
      <c r="H22" s="69">
        <v>6212917.3399999999</v>
      </c>
      <c r="I22" s="69">
        <v>6511137.3700000001</v>
      </c>
      <c r="J22" s="69">
        <v>6823671.96</v>
      </c>
      <c r="K22" s="69">
        <v>7151208.2199999997</v>
      </c>
      <c r="L22" s="52" t="s">
        <v>15</v>
      </c>
      <c r="M22" s="52" t="s">
        <v>14</v>
      </c>
    </row>
    <row r="23" spans="1:19" s="18" customFormat="1" ht="104.25" customHeight="1" x14ac:dyDescent="0.35">
      <c r="A23" s="114" t="s">
        <v>57</v>
      </c>
      <c r="B23" s="81" t="s">
        <v>13</v>
      </c>
      <c r="C23" s="99" t="s">
        <v>47</v>
      </c>
      <c r="D23" s="101">
        <f>E23+F23+G23+H23+I23+J23+K23+E24</f>
        <v>4033920.2799999993</v>
      </c>
      <c r="E23" s="29">
        <v>300000</v>
      </c>
      <c r="F23" s="29">
        <v>300000</v>
      </c>
      <c r="G23" s="29">
        <v>524000</v>
      </c>
      <c r="H23" s="29">
        <v>549152</v>
      </c>
      <c r="I23" s="29">
        <v>575511.30000000005</v>
      </c>
      <c r="J23" s="29">
        <v>603135.84</v>
      </c>
      <c r="K23" s="29">
        <v>632086.36</v>
      </c>
      <c r="L23" s="65" t="s">
        <v>15</v>
      </c>
      <c r="M23" s="65" t="s">
        <v>31</v>
      </c>
    </row>
    <row r="24" spans="1:19" s="18" customFormat="1" ht="208.5" customHeight="1" thickBot="1" x14ac:dyDescent="0.4">
      <c r="A24" s="130"/>
      <c r="B24" s="119"/>
      <c r="C24" s="100"/>
      <c r="D24" s="102"/>
      <c r="E24" s="69">
        <v>550034.78</v>
      </c>
      <c r="F24" s="80">
        <v>440027.82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52" t="s">
        <v>15</v>
      </c>
      <c r="M24" s="52" t="s">
        <v>14</v>
      </c>
    </row>
    <row r="25" spans="1:19" s="18" customFormat="1" ht="195" thickBot="1" x14ac:dyDescent="0.4">
      <c r="A25" s="30" t="s">
        <v>58</v>
      </c>
      <c r="B25" s="26" t="s">
        <v>42</v>
      </c>
      <c r="C25" s="31" t="s">
        <v>47</v>
      </c>
      <c r="D25" s="24">
        <f t="shared" si="1"/>
        <v>2222792.1</v>
      </c>
      <c r="E25" s="25">
        <v>192460.79999999999</v>
      </c>
      <c r="F25" s="25">
        <v>300000</v>
      </c>
      <c r="G25" s="25">
        <v>314400</v>
      </c>
      <c r="H25" s="25">
        <v>329491.20000000001</v>
      </c>
      <c r="I25" s="25">
        <v>345306.78</v>
      </c>
      <c r="J25" s="25">
        <v>361881.5</v>
      </c>
      <c r="K25" s="25">
        <v>379251.82</v>
      </c>
      <c r="L25" s="26" t="s">
        <v>15</v>
      </c>
      <c r="M25" s="26" t="s">
        <v>30</v>
      </c>
    </row>
    <row r="26" spans="1:19" s="18" customFormat="1" ht="195" thickBot="1" x14ac:dyDescent="0.4">
      <c r="A26" s="19" t="s">
        <v>59</v>
      </c>
      <c r="B26" s="65" t="s">
        <v>23</v>
      </c>
      <c r="C26" s="67" t="s">
        <v>47</v>
      </c>
      <c r="D26" s="24">
        <f t="shared" si="1"/>
        <v>12549448.17</v>
      </c>
      <c r="E26" s="29">
        <v>1953000</v>
      </c>
      <c r="F26" s="29">
        <v>2100000</v>
      </c>
      <c r="G26" s="29">
        <v>2200000</v>
      </c>
      <c r="H26" s="29">
        <v>2300000</v>
      </c>
      <c r="I26" s="29">
        <v>1270204.08</v>
      </c>
      <c r="J26" s="29">
        <v>1331173.8700000001</v>
      </c>
      <c r="K26" s="29">
        <v>1395070.22</v>
      </c>
      <c r="L26" s="65" t="s">
        <v>15</v>
      </c>
      <c r="M26" s="65" t="s">
        <v>14</v>
      </c>
      <c r="N26" s="32"/>
      <c r="S26" s="33"/>
    </row>
    <row r="27" spans="1:19" s="18" customFormat="1" ht="194.25" x14ac:dyDescent="0.35">
      <c r="A27" s="30" t="s">
        <v>60</v>
      </c>
      <c r="B27" s="26" t="s">
        <v>73</v>
      </c>
      <c r="C27" s="31" t="s">
        <v>47</v>
      </c>
      <c r="D27" s="24">
        <f t="shared" si="1"/>
        <v>23692577.419999994</v>
      </c>
      <c r="E27" s="25">
        <v>3099369.62</v>
      </c>
      <c r="F27" s="133">
        <v>2145976.65</v>
      </c>
      <c r="G27" s="25">
        <v>2898510.43</v>
      </c>
      <c r="H27" s="25">
        <v>5644547.7400000002</v>
      </c>
      <c r="I27" s="25">
        <v>3623493</v>
      </c>
      <c r="J27" s="25">
        <v>3306463.47</v>
      </c>
      <c r="K27" s="25">
        <v>2974216.51</v>
      </c>
      <c r="L27" s="26" t="s">
        <v>15</v>
      </c>
      <c r="M27" s="26" t="s">
        <v>14</v>
      </c>
      <c r="N27" s="33"/>
      <c r="S27" s="33"/>
    </row>
    <row r="28" spans="1:19" s="18" customFormat="1" ht="27" x14ac:dyDescent="0.35">
      <c r="A28" s="104" t="s">
        <v>5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</row>
    <row r="29" spans="1:19" s="23" customFormat="1" ht="108" x14ac:dyDescent="0.4">
      <c r="A29" s="128" t="s">
        <v>53</v>
      </c>
      <c r="B29" s="120" t="s">
        <v>33</v>
      </c>
      <c r="C29" s="122" t="s">
        <v>47</v>
      </c>
      <c r="D29" s="34">
        <f>E29+F29+G29+H29+I29+J29+K29</f>
        <v>86918258.254080012</v>
      </c>
      <c r="E29" s="34">
        <f>E31+E32+E34+E36+E37+E38+E39+E40+E41+E42+E43+E44+E46+E47+E49+E50+E51+E58</f>
        <v>12223436.609999999</v>
      </c>
      <c r="F29" s="34">
        <f>F31+F32+F34+F36+F37+F38+F39+F40+F41+F42+F43+F44+F46+F47+F49+F52+F54+F56+F58+F59+F45+F51+F60</f>
        <v>17712982</v>
      </c>
      <c r="G29" s="34">
        <f t="shared" ref="G29:K29" si="2">G31+G32+G34+G36+G37+G38+G39+G40+G41+G42+G43+G44+G46+G47+G49</f>
        <v>11512733.334080001</v>
      </c>
      <c r="H29" s="34">
        <f t="shared" si="2"/>
        <v>21338385.620000001</v>
      </c>
      <c r="I29" s="34">
        <f t="shared" si="2"/>
        <v>8191663.0599999987</v>
      </c>
      <c r="J29" s="34">
        <f t="shared" si="2"/>
        <v>8045905.6799999997</v>
      </c>
      <c r="K29" s="34">
        <f t="shared" si="2"/>
        <v>7893151.9500000011</v>
      </c>
      <c r="L29" s="64" t="s">
        <v>15</v>
      </c>
      <c r="M29" s="103" t="s">
        <v>14</v>
      </c>
    </row>
    <row r="30" spans="1:19" s="23" customFormat="1" ht="81.75" thickBot="1" x14ac:dyDescent="0.45">
      <c r="A30" s="129"/>
      <c r="B30" s="121"/>
      <c r="C30" s="123"/>
      <c r="D30" s="34">
        <f>E30+F30+G30+H30+I30+J30+K30</f>
        <v>330448046.89999998</v>
      </c>
      <c r="E30" s="34">
        <f>E33+E35+E48</f>
        <v>155134842.16999999</v>
      </c>
      <c r="F30" s="34">
        <f>F53+F55+F57</f>
        <v>175313204.72999999</v>
      </c>
      <c r="G30" s="34">
        <f t="shared" ref="G30:K30" si="3">G33+G35+G48</f>
        <v>0</v>
      </c>
      <c r="H30" s="34">
        <f t="shared" si="3"/>
        <v>0</v>
      </c>
      <c r="I30" s="34">
        <f t="shared" si="3"/>
        <v>0</v>
      </c>
      <c r="J30" s="34">
        <f t="shared" si="3"/>
        <v>0</v>
      </c>
      <c r="K30" s="34">
        <f t="shared" si="3"/>
        <v>0</v>
      </c>
      <c r="L30" s="64" t="s">
        <v>16</v>
      </c>
      <c r="M30" s="103"/>
    </row>
    <row r="31" spans="1:19" s="18" customFormat="1" ht="194.25" x14ac:dyDescent="0.35">
      <c r="A31" s="19" t="s">
        <v>46</v>
      </c>
      <c r="B31" s="26" t="s">
        <v>24</v>
      </c>
      <c r="C31" s="31" t="s">
        <v>47</v>
      </c>
      <c r="D31" s="24">
        <f>E31+F31+G31+H31+I31+J31+K31</f>
        <v>36278088.829999998</v>
      </c>
      <c r="E31" s="25">
        <v>0</v>
      </c>
      <c r="F31" s="133">
        <v>4057324.68</v>
      </c>
      <c r="G31" s="25">
        <v>5382947.9400000004</v>
      </c>
      <c r="H31" s="25">
        <v>16933643.219999999</v>
      </c>
      <c r="I31" s="25">
        <v>3623493</v>
      </c>
      <c r="J31" s="25">
        <v>3306463.47</v>
      </c>
      <c r="K31" s="25">
        <v>2974216.52</v>
      </c>
      <c r="L31" s="26" t="s">
        <v>15</v>
      </c>
      <c r="M31" s="26" t="s">
        <v>14</v>
      </c>
      <c r="N31" s="32"/>
      <c r="S31" s="18" t="s">
        <v>17</v>
      </c>
    </row>
    <row r="32" spans="1:19" s="18" customFormat="1" ht="111" x14ac:dyDescent="0.35">
      <c r="A32" s="97" t="s">
        <v>54</v>
      </c>
      <c r="B32" s="81" t="s">
        <v>67</v>
      </c>
      <c r="C32" s="98">
        <v>2024</v>
      </c>
      <c r="D32" s="89">
        <f>E32+E33</f>
        <v>8034240.0099999998</v>
      </c>
      <c r="E32" s="29">
        <v>1173540.01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65" t="s">
        <v>15</v>
      </c>
      <c r="M32" s="105" t="s">
        <v>14</v>
      </c>
    </row>
    <row r="33" spans="1:14" s="18" customFormat="1" ht="80.25" customHeight="1" x14ac:dyDescent="0.35">
      <c r="A33" s="97"/>
      <c r="B33" s="82"/>
      <c r="C33" s="98"/>
      <c r="D33" s="90"/>
      <c r="E33" s="29">
        <v>6860700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65" t="s">
        <v>16</v>
      </c>
      <c r="M33" s="105"/>
    </row>
    <row r="34" spans="1:14" s="18" customFormat="1" ht="111" x14ac:dyDescent="0.35">
      <c r="A34" s="97" t="s">
        <v>55</v>
      </c>
      <c r="B34" s="81" t="s">
        <v>66</v>
      </c>
      <c r="C34" s="98">
        <v>2024</v>
      </c>
      <c r="D34" s="89">
        <f>E34+E35</f>
        <v>7307679.3700000001</v>
      </c>
      <c r="E34" s="29">
        <v>4168379.37</v>
      </c>
      <c r="F34" s="29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65" t="s">
        <v>15</v>
      </c>
      <c r="M34" s="105" t="s">
        <v>14</v>
      </c>
    </row>
    <row r="35" spans="1:14" s="18" customFormat="1" ht="125.25" customHeight="1" x14ac:dyDescent="0.35">
      <c r="A35" s="97"/>
      <c r="B35" s="82"/>
      <c r="C35" s="98"/>
      <c r="D35" s="90"/>
      <c r="E35" s="29">
        <v>3139300</v>
      </c>
      <c r="F35" s="29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65" t="s">
        <v>16</v>
      </c>
      <c r="M35" s="105"/>
    </row>
    <row r="36" spans="1:14" s="18" customFormat="1" ht="194.25" x14ac:dyDescent="0.35">
      <c r="A36" s="66" t="s">
        <v>56</v>
      </c>
      <c r="B36" s="65" t="s">
        <v>50</v>
      </c>
      <c r="C36" s="67" t="s">
        <v>47</v>
      </c>
      <c r="D36" s="34">
        <f>E36+F36+G36+H36+I36+J36+K36</f>
        <v>2707108.4</v>
      </c>
      <c r="E36" s="35">
        <v>0</v>
      </c>
      <c r="F36" s="29">
        <v>400000</v>
      </c>
      <c r="G36" s="35">
        <v>419200</v>
      </c>
      <c r="H36" s="35">
        <v>439321.59999999998</v>
      </c>
      <c r="I36" s="35">
        <v>460409.04</v>
      </c>
      <c r="J36" s="35">
        <v>482508.67</v>
      </c>
      <c r="K36" s="35">
        <v>505669.09</v>
      </c>
      <c r="L36" s="65" t="s">
        <v>15</v>
      </c>
      <c r="M36" s="65" t="s">
        <v>30</v>
      </c>
      <c r="N36" s="33"/>
    </row>
    <row r="37" spans="1:14" s="18" customFormat="1" ht="111" x14ac:dyDescent="0.35">
      <c r="A37" s="85" t="s">
        <v>57</v>
      </c>
      <c r="B37" s="81" t="s">
        <v>36</v>
      </c>
      <c r="C37" s="83" t="s">
        <v>47</v>
      </c>
      <c r="D37" s="34">
        <f>E37+F37+G37+H37+I37+J37+K37</f>
        <v>3383885.4999999995</v>
      </c>
      <c r="E37" s="35">
        <v>0</v>
      </c>
      <c r="F37" s="29">
        <v>500000</v>
      </c>
      <c r="G37" s="35">
        <v>524000</v>
      </c>
      <c r="H37" s="35">
        <v>549152</v>
      </c>
      <c r="I37" s="35">
        <v>575511.30000000005</v>
      </c>
      <c r="J37" s="35">
        <v>603135.84</v>
      </c>
      <c r="K37" s="35">
        <v>632086.36</v>
      </c>
      <c r="L37" s="73" t="s">
        <v>15</v>
      </c>
      <c r="M37" s="73" t="s">
        <v>31</v>
      </c>
    </row>
    <row r="38" spans="1:14" s="18" customFormat="1" ht="194.25" x14ac:dyDescent="0.35">
      <c r="A38" s="86"/>
      <c r="B38" s="82"/>
      <c r="C38" s="84"/>
      <c r="D38" s="34">
        <f>E38+F38+G38+H38+I38+J38+K38</f>
        <v>4547836.5600000005</v>
      </c>
      <c r="E38" s="29">
        <v>1047836.56</v>
      </c>
      <c r="F38" s="29">
        <v>1000000</v>
      </c>
      <c r="G38" s="35">
        <v>500000</v>
      </c>
      <c r="H38" s="35">
        <v>500000</v>
      </c>
      <c r="I38" s="35">
        <v>500000</v>
      </c>
      <c r="J38" s="35">
        <v>500000</v>
      </c>
      <c r="K38" s="35">
        <v>500000</v>
      </c>
      <c r="L38" s="65" t="s">
        <v>15</v>
      </c>
      <c r="M38" s="65" t="s">
        <v>14</v>
      </c>
    </row>
    <row r="39" spans="1:14" s="18" customFormat="1" ht="111" x14ac:dyDescent="0.35">
      <c r="A39" s="85" t="s">
        <v>58</v>
      </c>
      <c r="B39" s="81" t="s">
        <v>35</v>
      </c>
      <c r="C39" s="83" t="s">
        <v>47</v>
      </c>
      <c r="D39" s="34">
        <f t="shared" ref="D39:D43" si="4">E39+F39+G39+H39+I39+J39+K39</f>
        <v>3883885.4999999995</v>
      </c>
      <c r="E39" s="29">
        <v>500000</v>
      </c>
      <c r="F39" s="29">
        <v>500000</v>
      </c>
      <c r="G39" s="35">
        <v>524000</v>
      </c>
      <c r="H39" s="35">
        <v>549152</v>
      </c>
      <c r="I39" s="35">
        <v>575511.30000000005</v>
      </c>
      <c r="J39" s="35">
        <v>603135.84</v>
      </c>
      <c r="K39" s="35">
        <v>632086.36</v>
      </c>
      <c r="L39" s="73" t="s">
        <v>15</v>
      </c>
      <c r="M39" s="73" t="s">
        <v>28</v>
      </c>
    </row>
    <row r="40" spans="1:14" s="18" customFormat="1" ht="194.25" x14ac:dyDescent="0.35">
      <c r="A40" s="86"/>
      <c r="B40" s="82"/>
      <c r="C40" s="84"/>
      <c r="D40" s="34">
        <f t="shared" si="4"/>
        <v>3866998.86</v>
      </c>
      <c r="E40" s="29">
        <v>366998.86</v>
      </c>
      <c r="F40" s="29">
        <v>1000000</v>
      </c>
      <c r="G40" s="29">
        <v>500000</v>
      </c>
      <c r="H40" s="29">
        <v>500000</v>
      </c>
      <c r="I40" s="29">
        <v>500000</v>
      </c>
      <c r="J40" s="29">
        <v>500000</v>
      </c>
      <c r="K40" s="29">
        <v>500000</v>
      </c>
      <c r="L40" s="65" t="s">
        <v>15</v>
      </c>
      <c r="M40" s="65" t="s">
        <v>14</v>
      </c>
    </row>
    <row r="41" spans="1:14" s="18" customFormat="1" ht="194.25" x14ac:dyDescent="0.35">
      <c r="A41" s="66" t="s">
        <v>59</v>
      </c>
      <c r="B41" s="65" t="s">
        <v>38</v>
      </c>
      <c r="C41" s="67" t="s">
        <v>47</v>
      </c>
      <c r="D41" s="34">
        <f t="shared" si="4"/>
        <v>2330331.2999999998</v>
      </c>
      <c r="E41" s="29">
        <v>300000</v>
      </c>
      <c r="F41" s="29">
        <v>300000</v>
      </c>
      <c r="G41" s="29">
        <v>314400</v>
      </c>
      <c r="H41" s="29">
        <v>329491.20000000001</v>
      </c>
      <c r="I41" s="29">
        <v>345306.78</v>
      </c>
      <c r="J41" s="29">
        <v>361881.5</v>
      </c>
      <c r="K41" s="29">
        <v>379251.82</v>
      </c>
      <c r="L41" s="65" t="s">
        <v>15</v>
      </c>
      <c r="M41" s="65" t="s">
        <v>29</v>
      </c>
    </row>
    <row r="42" spans="1:14" s="18" customFormat="1" ht="166.5" x14ac:dyDescent="0.35">
      <c r="A42" s="66" t="s">
        <v>60</v>
      </c>
      <c r="B42" s="65" t="s">
        <v>51</v>
      </c>
      <c r="C42" s="67" t="s">
        <v>47</v>
      </c>
      <c r="D42" s="34">
        <f t="shared" si="4"/>
        <v>2883885.5</v>
      </c>
      <c r="E42" s="29">
        <v>0</v>
      </c>
      <c r="F42" s="29">
        <v>0</v>
      </c>
      <c r="G42" s="29">
        <v>524000</v>
      </c>
      <c r="H42" s="29">
        <v>549152</v>
      </c>
      <c r="I42" s="29">
        <v>575511.30000000005</v>
      </c>
      <c r="J42" s="29">
        <v>603135.84</v>
      </c>
      <c r="K42" s="29">
        <v>632086.36</v>
      </c>
      <c r="L42" s="65" t="s">
        <v>15</v>
      </c>
      <c r="M42" s="65" t="s">
        <v>31</v>
      </c>
    </row>
    <row r="43" spans="1:14" s="18" customFormat="1" ht="166.5" x14ac:dyDescent="0.35">
      <c r="A43" s="70" t="s">
        <v>61</v>
      </c>
      <c r="B43" s="51" t="s">
        <v>39</v>
      </c>
      <c r="C43" s="56" t="s">
        <v>47</v>
      </c>
      <c r="D43" s="34">
        <f t="shared" si="4"/>
        <v>4383885.5</v>
      </c>
      <c r="E43" s="68">
        <v>1000000</v>
      </c>
      <c r="F43" s="79">
        <v>500000</v>
      </c>
      <c r="G43" s="29">
        <v>524000</v>
      </c>
      <c r="H43" s="29">
        <v>549152</v>
      </c>
      <c r="I43" s="29">
        <v>575511.30000000005</v>
      </c>
      <c r="J43" s="29">
        <v>603135.84</v>
      </c>
      <c r="K43" s="29">
        <v>632086.36</v>
      </c>
      <c r="L43" s="51" t="s">
        <v>15</v>
      </c>
      <c r="M43" s="51" t="s">
        <v>37</v>
      </c>
    </row>
    <row r="44" spans="1:14" s="18" customFormat="1" ht="194.25" x14ac:dyDescent="0.35">
      <c r="A44" s="74" t="s">
        <v>62</v>
      </c>
      <c r="B44" s="73" t="s">
        <v>41</v>
      </c>
      <c r="C44" s="75" t="s">
        <v>47</v>
      </c>
      <c r="D44" s="34">
        <f>E44+F44+G44+H44+I44+J44+K44</f>
        <v>1993954.2000000002</v>
      </c>
      <c r="E44" s="29">
        <v>0</v>
      </c>
      <c r="F44" s="29">
        <v>700000</v>
      </c>
      <c r="G44" s="29">
        <v>350000</v>
      </c>
      <c r="H44" s="29">
        <v>219660.79999999999</v>
      </c>
      <c r="I44" s="29">
        <v>230204.52</v>
      </c>
      <c r="J44" s="29">
        <v>241254.34</v>
      </c>
      <c r="K44" s="29">
        <v>252834.54</v>
      </c>
      <c r="L44" s="71" t="s">
        <v>15</v>
      </c>
      <c r="M44" s="73" t="s">
        <v>14</v>
      </c>
    </row>
    <row r="45" spans="1:14" s="18" customFormat="1" ht="194.25" x14ac:dyDescent="0.35">
      <c r="A45" s="85" t="s">
        <v>63</v>
      </c>
      <c r="B45" s="81" t="s">
        <v>40</v>
      </c>
      <c r="C45" s="83" t="s">
        <v>47</v>
      </c>
      <c r="D45" s="34">
        <f>E45+F45+G45+H45+I45+J45+K45</f>
        <v>400000</v>
      </c>
      <c r="E45" s="29">
        <v>0</v>
      </c>
      <c r="F45" s="29">
        <v>400000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71" t="s">
        <v>15</v>
      </c>
      <c r="M45" s="73" t="s">
        <v>14</v>
      </c>
    </row>
    <row r="46" spans="1:14" s="18" customFormat="1" ht="111" x14ac:dyDescent="0.35">
      <c r="A46" s="86"/>
      <c r="B46" s="82"/>
      <c r="C46" s="84"/>
      <c r="D46" s="34">
        <f>E46+F46+G46+H46+I46+J46+K46</f>
        <v>1593954.2000000002</v>
      </c>
      <c r="E46" s="29">
        <v>0</v>
      </c>
      <c r="F46" s="29">
        <v>300000</v>
      </c>
      <c r="G46" s="29">
        <v>350000</v>
      </c>
      <c r="H46" s="29">
        <v>219660.79999999999</v>
      </c>
      <c r="I46" s="29">
        <v>230204.52</v>
      </c>
      <c r="J46" s="29">
        <v>241254.34</v>
      </c>
      <c r="K46" s="29">
        <v>252834.54</v>
      </c>
      <c r="L46" s="51" t="s">
        <v>15</v>
      </c>
      <c r="M46" s="65" t="s">
        <v>28</v>
      </c>
    </row>
    <row r="47" spans="1:14" s="18" customFormat="1" ht="111" x14ac:dyDescent="0.35">
      <c r="A47" s="85" t="s">
        <v>64</v>
      </c>
      <c r="B47" s="81" t="s">
        <v>52</v>
      </c>
      <c r="C47" s="83">
        <v>2024</v>
      </c>
      <c r="D47" s="89">
        <f>E47+E48</f>
        <v>146600850.67999998</v>
      </c>
      <c r="E47" s="29">
        <v>1466008.51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65" t="s">
        <v>15</v>
      </c>
      <c r="M47" s="81" t="s">
        <v>14</v>
      </c>
    </row>
    <row r="48" spans="1:14" s="18" customFormat="1" ht="147.75" customHeight="1" x14ac:dyDescent="0.35">
      <c r="A48" s="86"/>
      <c r="B48" s="82"/>
      <c r="C48" s="84"/>
      <c r="D48" s="90"/>
      <c r="E48" s="29">
        <v>145134842.16999999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65" t="s">
        <v>16</v>
      </c>
      <c r="M48" s="82"/>
    </row>
    <row r="49" spans="1:13" s="18" customFormat="1" ht="194.25" x14ac:dyDescent="0.35">
      <c r="A49" s="66" t="s">
        <v>65</v>
      </c>
      <c r="B49" s="65" t="s">
        <v>48</v>
      </c>
      <c r="C49" s="67" t="s">
        <v>49</v>
      </c>
      <c r="D49" s="34">
        <f>E49+F49+G49+H49+I49+J49+K49</f>
        <v>4442733.3740800004</v>
      </c>
      <c r="E49" s="29">
        <v>1315653.52</v>
      </c>
      <c r="F49" s="29">
        <v>1526894.46</v>
      </c>
      <c r="G49" s="29">
        <f>F49*1.048</f>
        <v>1600185.39408</v>
      </c>
      <c r="H49" s="29">
        <v>0</v>
      </c>
      <c r="I49" s="29">
        <v>0</v>
      </c>
      <c r="J49" s="29">
        <v>0</v>
      </c>
      <c r="K49" s="29">
        <v>0</v>
      </c>
      <c r="L49" s="65" t="s">
        <v>15</v>
      </c>
      <c r="M49" s="65" t="s">
        <v>14</v>
      </c>
    </row>
    <row r="50" spans="1:13" s="18" customFormat="1" ht="137.25" customHeight="1" x14ac:dyDescent="0.35">
      <c r="A50" s="66" t="s">
        <v>69</v>
      </c>
      <c r="B50" s="65" t="s">
        <v>70</v>
      </c>
      <c r="C50" s="67">
        <v>2024</v>
      </c>
      <c r="D50" s="34">
        <f>E50+F50+G50+H50+I50+J50+K50</f>
        <v>500000</v>
      </c>
      <c r="E50" s="29">
        <v>500000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65" t="s">
        <v>15</v>
      </c>
      <c r="M50" s="65" t="s">
        <v>31</v>
      </c>
    </row>
    <row r="51" spans="1:13" s="18" customFormat="1" ht="193.5" customHeight="1" x14ac:dyDescent="0.35">
      <c r="A51" s="74" t="s">
        <v>71</v>
      </c>
      <c r="B51" s="73" t="s">
        <v>72</v>
      </c>
      <c r="C51" s="75">
        <v>2024</v>
      </c>
      <c r="D51" s="34">
        <f>E51+F51+G51+H51+I51+J51+K51</f>
        <v>685019.78</v>
      </c>
      <c r="E51" s="29">
        <v>385019.78</v>
      </c>
      <c r="F51" s="29">
        <v>300000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73" t="s">
        <v>15</v>
      </c>
      <c r="M51" s="73" t="s">
        <v>14</v>
      </c>
    </row>
    <row r="52" spans="1:13" s="18" customFormat="1" ht="111" x14ac:dyDescent="0.35">
      <c r="A52" s="85" t="s">
        <v>75</v>
      </c>
      <c r="B52" s="81" t="s">
        <v>76</v>
      </c>
      <c r="C52" s="83">
        <v>2025</v>
      </c>
      <c r="D52" s="89">
        <f>F52+F53</f>
        <v>177084045.17999998</v>
      </c>
      <c r="E52" s="29">
        <v>0</v>
      </c>
      <c r="F52" s="29">
        <v>1770840.45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65" t="s">
        <v>15</v>
      </c>
      <c r="M52" s="81" t="s">
        <v>14</v>
      </c>
    </row>
    <row r="53" spans="1:13" s="18" customFormat="1" ht="148.5" customHeight="1" x14ac:dyDescent="0.35">
      <c r="A53" s="86"/>
      <c r="B53" s="82"/>
      <c r="C53" s="84"/>
      <c r="D53" s="90"/>
      <c r="E53" s="29">
        <v>0</v>
      </c>
      <c r="F53" s="29">
        <v>175313204.72999999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65" t="s">
        <v>16</v>
      </c>
      <c r="M53" s="82"/>
    </row>
    <row r="54" spans="1:13" s="18" customFormat="1" ht="111" x14ac:dyDescent="0.35">
      <c r="A54" s="97" t="s">
        <v>77</v>
      </c>
      <c r="B54" s="81" t="s">
        <v>79</v>
      </c>
      <c r="C54" s="98">
        <v>2025</v>
      </c>
      <c r="D54" s="89">
        <f>F54+F55</f>
        <v>158039.42000000001</v>
      </c>
      <c r="E54" s="29">
        <v>0</v>
      </c>
      <c r="F54" s="29">
        <v>158039.42000000001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65" t="s">
        <v>15</v>
      </c>
      <c r="M54" s="105" t="s">
        <v>14</v>
      </c>
    </row>
    <row r="55" spans="1:13" s="18" customFormat="1" ht="78" customHeight="1" x14ac:dyDescent="0.35">
      <c r="A55" s="97"/>
      <c r="B55" s="82"/>
      <c r="C55" s="98"/>
      <c r="D55" s="90"/>
      <c r="E55" s="29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65" t="s">
        <v>16</v>
      </c>
      <c r="M55" s="105"/>
    </row>
    <row r="56" spans="1:13" s="18" customFormat="1" ht="117" customHeight="1" x14ac:dyDescent="0.35">
      <c r="A56" s="97" t="s">
        <v>78</v>
      </c>
      <c r="B56" s="81" t="s">
        <v>80</v>
      </c>
      <c r="C56" s="98">
        <v>2025</v>
      </c>
      <c r="D56" s="89">
        <f>F56+F57</f>
        <v>115534.81</v>
      </c>
      <c r="E56" s="29">
        <v>0</v>
      </c>
      <c r="F56" s="29">
        <v>115534.81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 t="s">
        <v>15</v>
      </c>
      <c r="M56" s="105" t="s">
        <v>14</v>
      </c>
    </row>
    <row r="57" spans="1:13" s="18" customFormat="1" ht="88.5" customHeight="1" x14ac:dyDescent="0.35">
      <c r="A57" s="97"/>
      <c r="B57" s="82"/>
      <c r="C57" s="98"/>
      <c r="D57" s="90"/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65" t="s">
        <v>16</v>
      </c>
      <c r="M57" s="105"/>
    </row>
    <row r="58" spans="1:13" s="18" customFormat="1" ht="165.75" customHeight="1" x14ac:dyDescent="0.35">
      <c r="A58" s="74" t="s">
        <v>84</v>
      </c>
      <c r="B58" s="73" t="s">
        <v>85</v>
      </c>
      <c r="C58" s="75">
        <v>2025</v>
      </c>
      <c r="D58" s="34">
        <f>E58+F58+G58+H58+I58+J58+K58</f>
        <v>1089218.8999999999</v>
      </c>
      <c r="E58" s="29">
        <v>0</v>
      </c>
      <c r="F58" s="29">
        <v>1089218.8999999999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73" t="s">
        <v>15</v>
      </c>
      <c r="M58" s="73" t="s">
        <v>14</v>
      </c>
    </row>
    <row r="59" spans="1:13" s="18" customFormat="1" ht="165" customHeight="1" x14ac:dyDescent="0.35">
      <c r="A59" s="74" t="s">
        <v>86</v>
      </c>
      <c r="B59" s="73" t="s">
        <v>87</v>
      </c>
      <c r="C59" s="75">
        <v>2025</v>
      </c>
      <c r="D59" s="34">
        <f>F59</f>
        <v>2795129.28</v>
      </c>
      <c r="E59" s="29">
        <v>0</v>
      </c>
      <c r="F59" s="29">
        <v>2795129.28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73" t="s">
        <v>15</v>
      </c>
      <c r="M59" s="73" t="s">
        <v>14</v>
      </c>
    </row>
    <row r="60" spans="1:13" s="18" customFormat="1" ht="194.25" x14ac:dyDescent="0.35">
      <c r="A60" s="74" t="s">
        <v>91</v>
      </c>
      <c r="B60" s="73" t="s">
        <v>88</v>
      </c>
      <c r="C60" s="75" t="s">
        <v>47</v>
      </c>
      <c r="D60" s="34">
        <f>E60+F60+G60+H60+I60+J60+K60</f>
        <v>300000</v>
      </c>
      <c r="E60" s="29">
        <v>0</v>
      </c>
      <c r="F60" s="29">
        <v>300000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73" t="s">
        <v>15</v>
      </c>
      <c r="M60" s="73" t="s">
        <v>14</v>
      </c>
    </row>
    <row r="61" spans="1:13" s="18" customFormat="1" ht="27" x14ac:dyDescent="0.35">
      <c r="A61" s="91" t="s">
        <v>68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3"/>
    </row>
    <row r="62" spans="1:13" s="18" customFormat="1" ht="189" x14ac:dyDescent="0.35">
      <c r="A62" s="36"/>
      <c r="B62" s="64" t="s">
        <v>32</v>
      </c>
      <c r="C62" s="37" t="s">
        <v>47</v>
      </c>
      <c r="D62" s="34">
        <f>E62+F62+G62+H62+I62+J62+K62</f>
        <v>46750724.120000005</v>
      </c>
      <c r="E62" s="34">
        <f>E63+E64+E65+E66+E67+E68+E71+E72+E73+E69+E70</f>
        <v>7850354.4399999995</v>
      </c>
      <c r="F62" s="34">
        <f>F63+F64+F65+F66+F67+F68+F71+F72+F73+F69+F70+F74+F75</f>
        <v>8350000</v>
      </c>
      <c r="G62" s="34">
        <f>G63+G64+G65+G66+G67+G68+G71+G72+G73+G69+G70</f>
        <v>8440000</v>
      </c>
      <c r="H62" s="34">
        <f>H63+H64+H65+H66+H67+H68+H71+H72+H73+H69+H70</f>
        <v>8575354.0999999996</v>
      </c>
      <c r="I62" s="34">
        <f t="shared" ref="I62:K62" si="5">I63+I64+I65+I66+I67+I68+I71+I72+I73</f>
        <v>4301877.879999999</v>
      </c>
      <c r="J62" s="34">
        <f t="shared" si="5"/>
        <v>4508368.03</v>
      </c>
      <c r="K62" s="34">
        <f t="shared" si="5"/>
        <v>4724769.669999999</v>
      </c>
      <c r="L62" s="64" t="s">
        <v>15</v>
      </c>
      <c r="M62" s="64" t="s">
        <v>14</v>
      </c>
    </row>
    <row r="63" spans="1:13" s="18" customFormat="1" ht="195" thickBot="1" x14ac:dyDescent="0.4">
      <c r="A63" s="19" t="s">
        <v>46</v>
      </c>
      <c r="B63" s="38" t="s">
        <v>81</v>
      </c>
      <c r="C63" s="50" t="s">
        <v>47</v>
      </c>
      <c r="D63" s="34">
        <f t="shared" ref="D63:D75" si="6">E63+F63+G63+H63+I63+J63+K63</f>
        <v>8861813.1799999997</v>
      </c>
      <c r="E63" s="29">
        <v>1144956.3799999999</v>
      </c>
      <c r="F63" s="29">
        <v>1300000</v>
      </c>
      <c r="G63" s="29">
        <v>1320000</v>
      </c>
      <c r="H63" s="29">
        <v>1339512.3700000001</v>
      </c>
      <c r="I63" s="29">
        <v>1194208.96</v>
      </c>
      <c r="J63" s="29">
        <v>1251530.99</v>
      </c>
      <c r="K63" s="29">
        <v>1311604.48</v>
      </c>
      <c r="L63" s="65" t="s">
        <v>15</v>
      </c>
      <c r="M63" s="65" t="s">
        <v>14</v>
      </c>
    </row>
    <row r="64" spans="1:13" s="18" customFormat="1" ht="195" thickBot="1" x14ac:dyDescent="0.4">
      <c r="A64" s="19" t="s">
        <v>54</v>
      </c>
      <c r="B64" s="26" t="s">
        <v>82</v>
      </c>
      <c r="C64" s="31" t="s">
        <v>47</v>
      </c>
      <c r="D64" s="34">
        <f t="shared" si="6"/>
        <v>8906856.8000000007</v>
      </c>
      <c r="E64" s="29">
        <v>1190000</v>
      </c>
      <c r="F64" s="29">
        <v>1300000</v>
      </c>
      <c r="G64" s="29">
        <v>1320000</v>
      </c>
      <c r="H64" s="29">
        <v>1339512.3700000001</v>
      </c>
      <c r="I64" s="29">
        <v>1194208.96</v>
      </c>
      <c r="J64" s="29">
        <v>1251530.99</v>
      </c>
      <c r="K64" s="29">
        <v>1311604.48</v>
      </c>
      <c r="L64" s="26" t="s">
        <v>15</v>
      </c>
      <c r="M64" s="26" t="s">
        <v>14</v>
      </c>
    </row>
    <row r="65" spans="1:13" s="18" customFormat="1" ht="195" thickBot="1" x14ac:dyDescent="0.4">
      <c r="A65" s="53" t="s">
        <v>55</v>
      </c>
      <c r="B65" s="51" t="s">
        <v>18</v>
      </c>
      <c r="C65" s="55" t="s">
        <v>47</v>
      </c>
      <c r="D65" s="34">
        <f t="shared" si="6"/>
        <v>6570234.9799999995</v>
      </c>
      <c r="E65" s="25">
        <v>855126.99</v>
      </c>
      <c r="F65" s="25">
        <v>1000000</v>
      </c>
      <c r="G65" s="25">
        <v>1100000</v>
      </c>
      <c r="H65" s="25">
        <v>1148164.68</v>
      </c>
      <c r="I65" s="25">
        <v>784076.59</v>
      </c>
      <c r="J65" s="25">
        <v>821712.27</v>
      </c>
      <c r="K65" s="25">
        <v>861154.45</v>
      </c>
      <c r="L65" s="26" t="s">
        <v>15</v>
      </c>
      <c r="M65" s="27" t="s">
        <v>14</v>
      </c>
    </row>
    <row r="66" spans="1:13" s="18" customFormat="1" ht="194.25" x14ac:dyDescent="0.35">
      <c r="A66" s="19" t="s">
        <v>56</v>
      </c>
      <c r="B66" s="26" t="s">
        <v>83</v>
      </c>
      <c r="C66" s="31" t="s">
        <v>47</v>
      </c>
      <c r="D66" s="34">
        <f>E66+F66+G66+H66+I66+J66+K66</f>
        <v>8370542.79</v>
      </c>
      <c r="E66" s="25">
        <v>2205434.7999999998</v>
      </c>
      <c r="F66" s="25">
        <v>1450000</v>
      </c>
      <c r="G66" s="25">
        <v>1100000</v>
      </c>
      <c r="H66" s="25">
        <v>1148164.68</v>
      </c>
      <c r="I66" s="25">
        <v>784076.59</v>
      </c>
      <c r="J66" s="25">
        <v>821712.27</v>
      </c>
      <c r="K66" s="25">
        <v>861154.45</v>
      </c>
      <c r="L66" s="26" t="s">
        <v>15</v>
      </c>
      <c r="M66" s="26" t="s">
        <v>14</v>
      </c>
    </row>
    <row r="67" spans="1:13" s="18" customFormat="1" ht="194.25" x14ac:dyDescent="0.35">
      <c r="A67" s="53" t="s">
        <v>57</v>
      </c>
      <c r="B67" s="65" t="s">
        <v>43</v>
      </c>
      <c r="C67" s="62">
        <v>2024</v>
      </c>
      <c r="D67" s="34">
        <f t="shared" si="6"/>
        <v>3943110.54</v>
      </c>
      <c r="E67" s="68">
        <v>543110.54</v>
      </c>
      <c r="F67" s="79">
        <v>800000</v>
      </c>
      <c r="G67" s="68">
        <v>1300000</v>
      </c>
      <c r="H67" s="68">
        <v>1300000</v>
      </c>
      <c r="I67" s="68">
        <v>0</v>
      </c>
      <c r="J67" s="68">
        <v>0</v>
      </c>
      <c r="K67" s="68">
        <v>0</v>
      </c>
      <c r="L67" s="65" t="s">
        <v>15</v>
      </c>
      <c r="M67" s="65" t="s">
        <v>14</v>
      </c>
    </row>
    <row r="68" spans="1:13" s="18" customFormat="1" ht="194.25" x14ac:dyDescent="0.35">
      <c r="A68" s="19" t="s">
        <v>58</v>
      </c>
      <c r="B68" s="65" t="s">
        <v>44</v>
      </c>
      <c r="C68" s="67">
        <v>2024</v>
      </c>
      <c r="D68" s="34">
        <f t="shared" si="6"/>
        <v>4184165.73</v>
      </c>
      <c r="E68" s="29">
        <v>784165.73</v>
      </c>
      <c r="F68" s="29">
        <v>800000</v>
      </c>
      <c r="G68" s="29">
        <v>1300000</v>
      </c>
      <c r="H68" s="29">
        <v>1300000</v>
      </c>
      <c r="I68" s="29">
        <v>0</v>
      </c>
      <c r="J68" s="29">
        <v>0</v>
      </c>
      <c r="K68" s="29">
        <v>0</v>
      </c>
      <c r="L68" s="65" t="s">
        <v>15</v>
      </c>
      <c r="M68" s="65" t="s">
        <v>14</v>
      </c>
    </row>
    <row r="69" spans="1:13" s="18" customFormat="1" ht="111" x14ac:dyDescent="0.35">
      <c r="A69" s="114" t="s">
        <v>59</v>
      </c>
      <c r="B69" s="81" t="s">
        <v>74</v>
      </c>
      <c r="C69" s="83" t="s">
        <v>47</v>
      </c>
      <c r="D69" s="34">
        <f t="shared" si="6"/>
        <v>900000</v>
      </c>
      <c r="E69" s="29">
        <v>300000</v>
      </c>
      <c r="F69" s="29">
        <v>200000</v>
      </c>
      <c r="G69" s="29">
        <v>200000</v>
      </c>
      <c r="H69" s="29">
        <v>200000</v>
      </c>
      <c r="I69" s="29">
        <v>0</v>
      </c>
      <c r="J69" s="29">
        <v>0</v>
      </c>
      <c r="K69" s="29">
        <v>0</v>
      </c>
      <c r="L69" s="65" t="s">
        <v>15</v>
      </c>
      <c r="M69" s="51" t="s">
        <v>31</v>
      </c>
    </row>
    <row r="70" spans="1:13" s="18" customFormat="1" ht="111" x14ac:dyDescent="0.35">
      <c r="A70" s="131"/>
      <c r="B70" s="127"/>
      <c r="C70" s="96"/>
      <c r="D70" s="34">
        <f t="shared" si="6"/>
        <v>1110560</v>
      </c>
      <c r="E70" s="29">
        <v>510560</v>
      </c>
      <c r="F70" s="29">
        <v>200000</v>
      </c>
      <c r="G70" s="29">
        <v>200000</v>
      </c>
      <c r="H70" s="29">
        <v>200000</v>
      </c>
      <c r="I70" s="29">
        <v>0</v>
      </c>
      <c r="J70" s="29">
        <v>0</v>
      </c>
      <c r="K70" s="29">
        <v>0</v>
      </c>
      <c r="L70" s="65" t="s">
        <v>15</v>
      </c>
      <c r="M70" s="51" t="s">
        <v>28</v>
      </c>
    </row>
    <row r="71" spans="1:13" s="18" customFormat="1" ht="111" x14ac:dyDescent="0.35">
      <c r="A71" s="131"/>
      <c r="B71" s="127"/>
      <c r="C71" s="96"/>
      <c r="D71" s="34">
        <f>E71+F71+G71+H71+I71+J71+K71</f>
        <v>1087146.7</v>
      </c>
      <c r="E71" s="29">
        <v>125000</v>
      </c>
      <c r="F71" s="29">
        <v>200000</v>
      </c>
      <c r="G71" s="29">
        <v>200000</v>
      </c>
      <c r="H71" s="29">
        <v>200000</v>
      </c>
      <c r="I71" s="29">
        <v>115102.26</v>
      </c>
      <c r="J71" s="29">
        <v>120627.17</v>
      </c>
      <c r="K71" s="29">
        <v>126417.27</v>
      </c>
      <c r="L71" s="65" t="s">
        <v>15</v>
      </c>
      <c r="M71" s="51" t="s">
        <v>29</v>
      </c>
    </row>
    <row r="72" spans="1:13" s="18" customFormat="1" ht="111" x14ac:dyDescent="0.35">
      <c r="A72" s="131"/>
      <c r="B72" s="127"/>
      <c r="C72" s="96"/>
      <c r="D72" s="34">
        <f t="shared" si="6"/>
        <v>1054146.7</v>
      </c>
      <c r="E72" s="29">
        <v>92000</v>
      </c>
      <c r="F72" s="29">
        <v>200000</v>
      </c>
      <c r="G72" s="29">
        <v>200000</v>
      </c>
      <c r="H72" s="29">
        <v>200000</v>
      </c>
      <c r="I72" s="29">
        <v>115102.26</v>
      </c>
      <c r="J72" s="29">
        <v>120627.17</v>
      </c>
      <c r="K72" s="29">
        <v>126417.27</v>
      </c>
      <c r="L72" s="65" t="s">
        <v>15</v>
      </c>
      <c r="M72" s="51" t="s">
        <v>30</v>
      </c>
    </row>
    <row r="73" spans="1:13" s="18" customFormat="1" ht="111" x14ac:dyDescent="0.35">
      <c r="A73" s="131"/>
      <c r="B73" s="127"/>
      <c r="C73" s="84"/>
      <c r="D73" s="34">
        <f t="shared" si="6"/>
        <v>1062146.7</v>
      </c>
      <c r="E73" s="29">
        <v>100000</v>
      </c>
      <c r="F73" s="29">
        <v>200000</v>
      </c>
      <c r="G73" s="29">
        <v>200000</v>
      </c>
      <c r="H73" s="29">
        <v>200000</v>
      </c>
      <c r="I73" s="29">
        <v>115102.26</v>
      </c>
      <c r="J73" s="29">
        <v>120627.17</v>
      </c>
      <c r="K73" s="29">
        <v>126417.27</v>
      </c>
      <c r="L73" s="65" t="s">
        <v>15</v>
      </c>
      <c r="M73" s="51" t="s">
        <v>37</v>
      </c>
    </row>
    <row r="74" spans="1:13" s="18" customFormat="1" ht="111" x14ac:dyDescent="0.35">
      <c r="A74" s="115"/>
      <c r="B74" s="82"/>
      <c r="C74" s="77"/>
      <c r="D74" s="76">
        <f t="shared" si="6"/>
        <v>200000</v>
      </c>
      <c r="E74" s="79">
        <v>0</v>
      </c>
      <c r="F74" s="79">
        <v>200000</v>
      </c>
      <c r="G74" s="79">
        <v>0</v>
      </c>
      <c r="H74" s="79">
        <v>0</v>
      </c>
      <c r="I74" s="79">
        <v>0</v>
      </c>
      <c r="J74" s="79">
        <v>0</v>
      </c>
      <c r="K74" s="79">
        <v>0</v>
      </c>
      <c r="L74" s="73" t="s">
        <v>15</v>
      </c>
      <c r="M74" s="71" t="s">
        <v>89</v>
      </c>
    </row>
    <row r="75" spans="1:13" s="18" customFormat="1" ht="194.25" x14ac:dyDescent="0.35">
      <c r="A75" s="72" t="s">
        <v>60</v>
      </c>
      <c r="B75" s="78" t="s">
        <v>90</v>
      </c>
      <c r="C75" s="77"/>
      <c r="D75" s="76">
        <f t="shared" si="6"/>
        <v>500000</v>
      </c>
      <c r="E75" s="79">
        <v>0</v>
      </c>
      <c r="F75" s="79">
        <v>500000</v>
      </c>
      <c r="G75" s="79">
        <v>0</v>
      </c>
      <c r="H75" s="79">
        <v>0</v>
      </c>
      <c r="I75" s="79">
        <v>0</v>
      </c>
      <c r="J75" s="79">
        <v>0</v>
      </c>
      <c r="K75" s="79">
        <v>0</v>
      </c>
      <c r="L75" s="73" t="s">
        <v>15</v>
      </c>
      <c r="M75" s="73" t="s">
        <v>14</v>
      </c>
    </row>
    <row r="76" spans="1:13" s="18" customFormat="1" ht="27.75" x14ac:dyDescent="0.35">
      <c r="A76" s="19"/>
      <c r="B76" s="39" t="s">
        <v>6</v>
      </c>
      <c r="C76" s="87"/>
      <c r="D76" s="89">
        <f>D78+D79</f>
        <v>600679879.05408001</v>
      </c>
      <c r="E76" s="89">
        <f>E78+E79</f>
        <v>193173090.31</v>
      </c>
      <c r="F76" s="89">
        <f t="shared" ref="F76" si="7">F78+F79</f>
        <v>219529019.66999999</v>
      </c>
      <c r="G76" s="89">
        <f t="shared" ref="G76:K76" si="8">G78+G79</f>
        <v>39342000.004080005</v>
      </c>
      <c r="H76" s="89">
        <f t="shared" si="8"/>
        <v>52899000.000000007</v>
      </c>
      <c r="I76" s="89">
        <f t="shared" si="8"/>
        <v>31426063.149999999</v>
      </c>
      <c r="J76" s="89">
        <f t="shared" si="8"/>
        <v>31904599.77</v>
      </c>
      <c r="K76" s="89">
        <f t="shared" si="8"/>
        <v>32406106.150000002</v>
      </c>
      <c r="L76" s="94"/>
      <c r="M76" s="94"/>
    </row>
    <row r="77" spans="1:13" s="18" customFormat="1" ht="27.75" x14ac:dyDescent="0.35">
      <c r="A77" s="19"/>
      <c r="B77" s="38" t="s">
        <v>9</v>
      </c>
      <c r="C77" s="88"/>
      <c r="D77" s="90"/>
      <c r="E77" s="90"/>
      <c r="F77" s="90"/>
      <c r="G77" s="90"/>
      <c r="H77" s="90"/>
      <c r="I77" s="90"/>
      <c r="J77" s="90"/>
      <c r="K77" s="90"/>
      <c r="L77" s="95"/>
      <c r="M77" s="95"/>
    </row>
    <row r="78" spans="1:13" s="18" customFormat="1" ht="55.5" x14ac:dyDescent="0.35">
      <c r="A78" s="19"/>
      <c r="B78" s="40" t="s">
        <v>15</v>
      </c>
      <c r="C78" s="67"/>
      <c r="D78" s="34">
        <f>E78+F78+G78+H78+I78+J78+K78</f>
        <v>270231832.15408003</v>
      </c>
      <c r="E78" s="29">
        <f t="shared" ref="E78:K78" si="9">E16+E29+E62</f>
        <v>38038248.140000001</v>
      </c>
      <c r="F78" s="29">
        <f t="shared" si="9"/>
        <v>44215814.939999998</v>
      </c>
      <c r="G78" s="29">
        <f t="shared" si="9"/>
        <v>39342000.004080005</v>
      </c>
      <c r="H78" s="29">
        <f t="shared" si="9"/>
        <v>52899000.000000007</v>
      </c>
      <c r="I78" s="29">
        <f t="shared" si="9"/>
        <v>31426063.149999999</v>
      </c>
      <c r="J78" s="29">
        <f t="shared" si="9"/>
        <v>31904599.77</v>
      </c>
      <c r="K78" s="29">
        <f t="shared" si="9"/>
        <v>32406106.150000002</v>
      </c>
      <c r="L78" s="38"/>
      <c r="M78" s="65"/>
    </row>
    <row r="79" spans="1:13" s="18" customFormat="1" ht="27.75" x14ac:dyDescent="0.35">
      <c r="A79" s="19"/>
      <c r="B79" s="40" t="s">
        <v>16</v>
      </c>
      <c r="C79" s="67"/>
      <c r="D79" s="34">
        <f>E79+F79+G79+H79+I79+J79+K79</f>
        <v>330448046.89999998</v>
      </c>
      <c r="E79" s="29">
        <f>E30</f>
        <v>155134842.16999999</v>
      </c>
      <c r="F79" s="29">
        <f t="shared" ref="F79" si="10">F30</f>
        <v>175313204.72999999</v>
      </c>
      <c r="G79" s="29">
        <f t="shared" ref="G79:K79" si="11">G30</f>
        <v>0</v>
      </c>
      <c r="H79" s="29">
        <f t="shared" si="11"/>
        <v>0</v>
      </c>
      <c r="I79" s="29">
        <f t="shared" si="11"/>
        <v>0</v>
      </c>
      <c r="J79" s="29">
        <f t="shared" si="11"/>
        <v>0</v>
      </c>
      <c r="K79" s="29">
        <f t="shared" si="11"/>
        <v>0</v>
      </c>
      <c r="L79" s="38"/>
      <c r="M79" s="65"/>
    </row>
    <row r="80" spans="1:13" ht="27.75" x14ac:dyDescent="0.4">
      <c r="A80" s="22"/>
      <c r="B80" s="18"/>
      <c r="C80" s="41"/>
      <c r="D80" s="42"/>
      <c r="E80" s="43"/>
      <c r="F80" s="43"/>
      <c r="G80" s="43"/>
      <c r="H80" s="43"/>
      <c r="I80" s="43"/>
      <c r="J80" s="43"/>
      <c r="K80" s="43"/>
      <c r="L80" s="44"/>
      <c r="M80" s="44"/>
    </row>
  </sheetData>
  <mergeCells count="84">
    <mergeCell ref="B69:B74"/>
    <mergeCell ref="A69:A74"/>
    <mergeCell ref="M34:M35"/>
    <mergeCell ref="A32:A33"/>
    <mergeCell ref="M32:M33"/>
    <mergeCell ref="A34:A35"/>
    <mergeCell ref="B34:B35"/>
    <mergeCell ref="C34:C35"/>
    <mergeCell ref="C32:C33"/>
    <mergeCell ref="D32:D33"/>
    <mergeCell ref="B32:B33"/>
    <mergeCell ref="A37:A38"/>
    <mergeCell ref="C52:C53"/>
    <mergeCell ref="A54:A55"/>
    <mergeCell ref="B54:B55"/>
    <mergeCell ref="C54:C55"/>
    <mergeCell ref="C19:C20"/>
    <mergeCell ref="B17:B18"/>
    <mergeCell ref="D56:D57"/>
    <mergeCell ref="D47:D48"/>
    <mergeCell ref="D34:D35"/>
    <mergeCell ref="D52:D53"/>
    <mergeCell ref="D54:D55"/>
    <mergeCell ref="B29:B30"/>
    <mergeCell ref="C29:C30"/>
    <mergeCell ref="B23:B24"/>
    <mergeCell ref="A28:M28"/>
    <mergeCell ref="A17:A18"/>
    <mergeCell ref="A19:A20"/>
    <mergeCell ref="B19:B20"/>
    <mergeCell ref="A29:A30"/>
    <mergeCell ref="A23:A24"/>
    <mergeCell ref="L2:M2"/>
    <mergeCell ref="L3:M3"/>
    <mergeCell ref="L5:M5"/>
    <mergeCell ref="A8:M8"/>
    <mergeCell ref="A9:M9"/>
    <mergeCell ref="L4:M4"/>
    <mergeCell ref="M12:M13"/>
    <mergeCell ref="B12:B13"/>
    <mergeCell ref="C12:C13"/>
    <mergeCell ref="C17:C18"/>
    <mergeCell ref="A10:M10"/>
    <mergeCell ref="E12:K12"/>
    <mergeCell ref="A12:A13"/>
    <mergeCell ref="L12:L13"/>
    <mergeCell ref="D12:D13"/>
    <mergeCell ref="C23:C24"/>
    <mergeCell ref="D23:D24"/>
    <mergeCell ref="M29:M30"/>
    <mergeCell ref="A15:M15"/>
    <mergeCell ref="I76:I77"/>
    <mergeCell ref="J76:J77"/>
    <mergeCell ref="G76:G77"/>
    <mergeCell ref="L76:L77"/>
    <mergeCell ref="M47:M48"/>
    <mergeCell ref="M52:M53"/>
    <mergeCell ref="M54:M55"/>
    <mergeCell ref="M56:M57"/>
    <mergeCell ref="F76:F77"/>
    <mergeCell ref="B37:B38"/>
    <mergeCell ref="C37:C38"/>
    <mergeCell ref="A47:A48"/>
    <mergeCell ref="C76:C77"/>
    <mergeCell ref="A39:A40"/>
    <mergeCell ref="D76:D77"/>
    <mergeCell ref="B39:B40"/>
    <mergeCell ref="C39:C40"/>
    <mergeCell ref="A61:M61"/>
    <mergeCell ref="E76:E77"/>
    <mergeCell ref="M76:M77"/>
    <mergeCell ref="K76:K77"/>
    <mergeCell ref="H76:H77"/>
    <mergeCell ref="C69:C73"/>
    <mergeCell ref="A56:A57"/>
    <mergeCell ref="B56:B57"/>
    <mergeCell ref="C56:C57"/>
    <mergeCell ref="A52:A53"/>
    <mergeCell ref="B52:B53"/>
    <mergeCell ref="B47:B48"/>
    <mergeCell ref="C47:C48"/>
    <mergeCell ref="B45:B46"/>
    <mergeCell ref="A45:A46"/>
    <mergeCell ref="C45:C46"/>
  </mergeCells>
  <phoneticPr fontId="2" type="noConversion"/>
  <pageMargins left="0.59055118110236215" right="0.19685039370078741" top="0.19685039370078741" bottom="0.19685039370078741" header="0.51181102362204722" footer="0.51181102362204722"/>
  <pageSetup paperSize="9" scale="32" fitToHeight="0" orientation="landscape" r:id="rId1"/>
  <headerFooter alignWithMargins="0"/>
  <rowBreaks count="5" manualBreakCount="5">
    <brk id="22" max="12" man="1"/>
    <brk id="33" max="12" man="1"/>
    <brk id="43" max="12" man="1"/>
    <brk id="55" max="12" man="1"/>
    <brk id="6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C31" sqref="C31"/>
    </sheetView>
  </sheetViews>
  <sheetFormatPr defaultRowHeight="12.75" x14ac:dyDescent="0.2"/>
  <cols>
    <col min="1" max="1" width="17.28515625" style="4" customWidth="1"/>
    <col min="2" max="2" width="9.140625" style="4"/>
    <col min="3" max="3" width="16.28515625" style="4" customWidth="1"/>
    <col min="4" max="4" width="9.140625" style="4"/>
    <col min="5" max="5" width="12.7109375" bestFit="1" customWidth="1"/>
    <col min="6" max="6" width="12.7109375" customWidth="1"/>
    <col min="8" max="8" width="17.85546875" style="4" customWidth="1"/>
    <col min="9" max="9" width="18.7109375" customWidth="1"/>
    <col min="10" max="10" width="18.140625" customWidth="1"/>
    <col min="11" max="11" width="11.7109375" bestFit="1" customWidth="1"/>
  </cols>
  <sheetData>
    <row r="1" spans="1:8" x14ac:dyDescent="0.2">
      <c r="A1" s="4">
        <v>32093679.280000001</v>
      </c>
      <c r="C1" s="4">
        <v>324178.76</v>
      </c>
    </row>
    <row r="2" spans="1:8" x14ac:dyDescent="0.2">
      <c r="A2" s="4">
        <v>25948726.109999999</v>
      </c>
      <c r="C2" s="4">
        <v>213358.73</v>
      </c>
    </row>
    <row r="3" spans="1:8" x14ac:dyDescent="0.2">
      <c r="A3" s="4">
        <v>18</v>
      </c>
      <c r="C3" s="4">
        <v>48749.62</v>
      </c>
    </row>
    <row r="4" spans="1:8" x14ac:dyDescent="0.2">
      <c r="A4" s="4">
        <v>20195418.48</v>
      </c>
      <c r="C4" s="4">
        <v>203994.13</v>
      </c>
    </row>
    <row r="5" spans="1:8" x14ac:dyDescent="0.2">
      <c r="A5" s="4">
        <v>32233670.350000001</v>
      </c>
      <c r="C5" s="4">
        <v>325592.63</v>
      </c>
    </row>
    <row r="6" spans="1:8" x14ac:dyDescent="0.2">
      <c r="A6" s="4">
        <v>745233.04</v>
      </c>
      <c r="C6" s="4">
        <v>7527.61</v>
      </c>
    </row>
    <row r="7" spans="1:8" x14ac:dyDescent="0.2">
      <c r="A7" s="48">
        <v>30010387.82</v>
      </c>
      <c r="B7" s="48"/>
      <c r="C7" s="48">
        <v>303135.23</v>
      </c>
      <c r="E7" s="4">
        <f>A7+A8</f>
        <v>33918096.909999996</v>
      </c>
    </row>
    <row r="8" spans="1:8" x14ac:dyDescent="0.2">
      <c r="A8" s="48">
        <v>3907709.09</v>
      </c>
      <c r="B8" s="48"/>
      <c r="C8" s="48">
        <v>39471.800000000003</v>
      </c>
    </row>
    <row r="9" spans="1:8" x14ac:dyDescent="0.2">
      <c r="A9" s="4">
        <f>SUM(A1:A8)</f>
        <v>145134842.17000002</v>
      </c>
      <c r="C9" s="4">
        <f>SUM(C1:C8)</f>
        <v>1466008.5100000002</v>
      </c>
    </row>
    <row r="10" spans="1:8" x14ac:dyDescent="0.2">
      <c r="A10" s="49"/>
      <c r="B10" s="49"/>
      <c r="C10" s="49"/>
      <c r="D10" s="49"/>
      <c r="H10" s="4">
        <f>145134842.17</f>
        <v>145134842.16999999</v>
      </c>
    </row>
    <row r="11" spans="1:8" x14ac:dyDescent="0.2">
      <c r="A11" s="49"/>
      <c r="B11" s="49"/>
      <c r="C11" s="49"/>
      <c r="D11" s="49"/>
      <c r="H11" s="4">
        <v>1466008.51</v>
      </c>
    </row>
    <row r="13" spans="1:8" x14ac:dyDescent="0.2">
      <c r="A13" s="4">
        <f>H10-A9</f>
        <v>0</v>
      </c>
      <c r="C13" s="4">
        <f>H11-C9</f>
        <v>0</v>
      </c>
    </row>
    <row r="18" spans="3:11" x14ac:dyDescent="0.2">
      <c r="F18">
        <v>2028103.45</v>
      </c>
      <c r="G18">
        <v>1</v>
      </c>
      <c r="H18" s="4">
        <v>872725.4</v>
      </c>
      <c r="I18">
        <v>8815.41</v>
      </c>
      <c r="J18" s="4">
        <f>F18-H18-I18</f>
        <v>1146562.6399999999</v>
      </c>
    </row>
    <row r="19" spans="3:11" x14ac:dyDescent="0.2">
      <c r="F19">
        <v>5279575.92</v>
      </c>
      <c r="G19">
        <v>2</v>
      </c>
      <c r="H19" s="4">
        <v>2266574.6</v>
      </c>
      <c r="I19">
        <v>22894.69</v>
      </c>
      <c r="J19" s="4">
        <f>F19-H19-I19</f>
        <v>2990106.63</v>
      </c>
    </row>
    <row r="20" spans="3:11" x14ac:dyDescent="0.2">
      <c r="F20">
        <f>SUM(F18:F19)</f>
        <v>7307679.3700000001</v>
      </c>
      <c r="H20" s="4">
        <f>SUM(H18:H19)</f>
        <v>3139300</v>
      </c>
      <c r="I20" s="4">
        <f t="shared" ref="I20:J20" si="0">SUM(I18:I19)</f>
        <v>31710.1</v>
      </c>
      <c r="J20" s="4">
        <f t="shared" si="0"/>
        <v>4136669.2699999996</v>
      </c>
      <c r="K20" s="4">
        <f>SUM(H20:J20)</f>
        <v>7307679.3699999992</v>
      </c>
    </row>
    <row r="29" spans="3:11" x14ac:dyDescent="0.2">
      <c r="C29" s="4">
        <v>736</v>
      </c>
    </row>
    <row r="30" spans="3:11" x14ac:dyDescent="0.2">
      <c r="C30" s="4">
        <v>36</v>
      </c>
      <c r="D30" s="4">
        <f>C29/C30</f>
        <v>20.444444444444443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2025-06-16T03:47:30Z</cp:lastPrinted>
  <dcterms:created xsi:type="dcterms:W3CDTF">2015-07-13T04:04:48Z</dcterms:created>
  <dcterms:modified xsi:type="dcterms:W3CDTF">2025-06-16T03:52:47Z</dcterms:modified>
</cp:coreProperties>
</file>