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Чернакова\мои документы\Постановления\2025\"/>
    </mc:Choice>
  </mc:AlternateContent>
  <bookViews>
    <workbookView xWindow="0" yWindow="0" windowWidth="16380" windowHeight="8190" tabRatio="500"/>
  </bookViews>
  <sheets>
    <sheet name="Лист1" sheetId="1" r:id="rId1"/>
  </sheets>
  <definedNames>
    <definedName name="_xlnm._FilterDatabase" localSheetId="0" hidden="1">Лист1!$A$11:$K$195</definedName>
    <definedName name="_xlnm.Print_Titles" localSheetId="0">Лист1!$11:$12</definedName>
    <definedName name="_xlnm.Print_Area" localSheetId="0">Лист1!$A$1:$N$200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198" i="1" l="1"/>
  <c r="K196" i="1"/>
  <c r="J195" i="1"/>
  <c r="I195" i="1"/>
  <c r="H195" i="1"/>
  <c r="G195" i="1"/>
  <c r="F195" i="1"/>
  <c r="G192" i="1"/>
  <c r="I190" i="1"/>
  <c r="G190" i="1"/>
  <c r="G191" i="1" s="1"/>
  <c r="E189" i="1"/>
  <c r="J188" i="1"/>
  <c r="J190" i="1" s="1"/>
  <c r="J191" i="1" s="1"/>
  <c r="I188" i="1"/>
  <c r="H188" i="1"/>
  <c r="H190" i="1" s="1"/>
  <c r="H191" i="1" s="1"/>
  <c r="G188" i="1"/>
  <c r="F188" i="1"/>
  <c r="F190" i="1" s="1"/>
  <c r="F191" i="1" s="1"/>
  <c r="E184" i="1"/>
  <c r="E182" i="1" s="1"/>
  <c r="E185" i="1" s="1"/>
  <c r="E186" i="1" s="1"/>
  <c r="E183" i="1"/>
  <c r="J182" i="1"/>
  <c r="J185" i="1" s="1"/>
  <c r="I182" i="1"/>
  <c r="I185" i="1" s="1"/>
  <c r="I186" i="1" s="1"/>
  <c r="H182" i="1"/>
  <c r="H185" i="1" s="1"/>
  <c r="H186" i="1" s="1"/>
  <c r="G182" i="1"/>
  <c r="G185" i="1" s="1"/>
  <c r="G186" i="1" s="1"/>
  <c r="F182" i="1"/>
  <c r="F185" i="1" s="1"/>
  <c r="F186" i="1" s="1"/>
  <c r="J180" i="1"/>
  <c r="I180" i="1"/>
  <c r="H180" i="1"/>
  <c r="G180" i="1"/>
  <c r="F180" i="1"/>
  <c r="E180" i="1" s="1"/>
  <c r="J179" i="1"/>
  <c r="I179" i="1"/>
  <c r="H179" i="1"/>
  <c r="G179" i="1"/>
  <c r="F179" i="1"/>
  <c r="E179" i="1" s="1"/>
  <c r="J178" i="1"/>
  <c r="I178" i="1"/>
  <c r="H178" i="1"/>
  <c r="G178" i="1"/>
  <c r="F178" i="1"/>
  <c r="E178" i="1" s="1"/>
  <c r="E177" i="1"/>
  <c r="J176" i="1"/>
  <c r="E176" i="1"/>
  <c r="J175" i="1"/>
  <c r="I175" i="1"/>
  <c r="H175" i="1"/>
  <c r="G175" i="1"/>
  <c r="F175" i="1"/>
  <c r="E175" i="1"/>
  <c r="J173" i="1"/>
  <c r="I173" i="1"/>
  <c r="H173" i="1"/>
  <c r="G173" i="1"/>
  <c r="F173" i="1"/>
  <c r="E173" i="1"/>
  <c r="G170" i="1"/>
  <c r="F170" i="1"/>
  <c r="E170" i="1" s="1"/>
  <c r="E169" i="1" s="1"/>
  <c r="J169" i="1"/>
  <c r="I169" i="1"/>
  <c r="H169" i="1"/>
  <c r="G169" i="1"/>
  <c r="E168" i="1"/>
  <c r="E167" i="1"/>
  <c r="E166" i="1"/>
  <c r="J165" i="1"/>
  <c r="J171" i="1" s="1"/>
  <c r="J172" i="1" s="1"/>
  <c r="I165" i="1"/>
  <c r="I171" i="1" s="1"/>
  <c r="I172" i="1" s="1"/>
  <c r="H165" i="1"/>
  <c r="H171" i="1" s="1"/>
  <c r="H172" i="1" s="1"/>
  <c r="G165" i="1"/>
  <c r="F165" i="1"/>
  <c r="E165" i="1"/>
  <c r="E157" i="1"/>
  <c r="E156" i="1"/>
  <c r="E155" i="1"/>
  <c r="E154" i="1"/>
  <c r="E153" i="1"/>
  <c r="E152" i="1"/>
  <c r="E151" i="1"/>
  <c r="E150" i="1"/>
  <c r="J149" i="1"/>
  <c r="G149" i="1"/>
  <c r="E149" i="1" s="1"/>
  <c r="E148" i="1"/>
  <c r="J147" i="1"/>
  <c r="I147" i="1"/>
  <c r="H147" i="1"/>
  <c r="F147" i="1"/>
  <c r="E145" i="1"/>
  <c r="E195" i="1" s="1"/>
  <c r="L144" i="1"/>
  <c r="J144" i="1"/>
  <c r="I144" i="1"/>
  <c r="H144" i="1"/>
  <c r="F144" i="1"/>
  <c r="L143" i="1"/>
  <c r="E141" i="1"/>
  <c r="J140" i="1"/>
  <c r="I140" i="1"/>
  <c r="H140" i="1"/>
  <c r="G140" i="1"/>
  <c r="F140" i="1"/>
  <c r="E140" i="1" s="1"/>
  <c r="E139" i="1"/>
  <c r="J138" i="1"/>
  <c r="E138" i="1"/>
  <c r="E137" i="1"/>
  <c r="J136" i="1"/>
  <c r="I136" i="1"/>
  <c r="H136" i="1"/>
  <c r="G136" i="1"/>
  <c r="E136" i="1"/>
  <c r="E135" i="1"/>
  <c r="J134" i="1"/>
  <c r="I134" i="1"/>
  <c r="H134" i="1"/>
  <c r="G134" i="1"/>
  <c r="F134" i="1"/>
  <c r="E134" i="1" s="1"/>
  <c r="E133" i="1"/>
  <c r="G132" i="1"/>
  <c r="E132" i="1"/>
  <c r="E131" i="1"/>
  <c r="J130" i="1"/>
  <c r="J125" i="1" s="1"/>
  <c r="J142" i="1" s="1"/>
  <c r="J143" i="1" s="1"/>
  <c r="M143" i="1" s="1"/>
  <c r="I130" i="1"/>
  <c r="H130" i="1"/>
  <c r="H125" i="1" s="1"/>
  <c r="G130" i="1"/>
  <c r="F130" i="1"/>
  <c r="E130" i="1" s="1"/>
  <c r="E129" i="1"/>
  <c r="E128" i="1"/>
  <c r="E127" i="1"/>
  <c r="E126" i="1"/>
  <c r="I125" i="1"/>
  <c r="G125" i="1"/>
  <c r="E124" i="1"/>
  <c r="J123" i="1"/>
  <c r="I123" i="1"/>
  <c r="G123" i="1"/>
  <c r="E123" i="1"/>
  <c r="J122" i="1"/>
  <c r="I122" i="1"/>
  <c r="I142" i="1" s="1"/>
  <c r="I143" i="1" s="1"/>
  <c r="H122" i="1"/>
  <c r="G122" i="1"/>
  <c r="F122" i="1"/>
  <c r="E122" i="1"/>
  <c r="E119" i="1"/>
  <c r="E118" i="1"/>
  <c r="E117" i="1"/>
  <c r="E116" i="1"/>
  <c r="E115" i="1"/>
  <c r="E114" i="1"/>
  <c r="E113" i="1"/>
  <c r="H112" i="1"/>
  <c r="E112" i="1" s="1"/>
  <c r="E111" i="1"/>
  <c r="E110" i="1"/>
  <c r="E109" i="1"/>
  <c r="E108" i="1"/>
  <c r="E107" i="1"/>
  <c r="E106" i="1"/>
  <c r="E105" i="1"/>
  <c r="H104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5" i="1"/>
  <c r="E84" i="1"/>
  <c r="E83" i="1"/>
  <c r="E82" i="1"/>
  <c r="H81" i="1"/>
  <c r="E80" i="1"/>
  <c r="E79" i="1"/>
  <c r="E78" i="1"/>
  <c r="J77" i="1"/>
  <c r="I77" i="1"/>
  <c r="G77" i="1"/>
  <c r="F77" i="1"/>
  <c r="E76" i="1"/>
  <c r="E75" i="1"/>
  <c r="E74" i="1"/>
  <c r="E71" i="1"/>
  <c r="J70" i="1"/>
  <c r="I70" i="1"/>
  <c r="H70" i="1"/>
  <c r="G70" i="1"/>
  <c r="F70" i="1"/>
  <c r="E70" i="1"/>
  <c r="I68" i="1"/>
  <c r="E68" i="1"/>
  <c r="J67" i="1"/>
  <c r="I67" i="1"/>
  <c r="H67" i="1"/>
  <c r="G67" i="1"/>
  <c r="F67" i="1"/>
  <c r="E67" i="1"/>
  <c r="E66" i="1"/>
  <c r="E65" i="1"/>
  <c r="E64" i="1"/>
  <c r="E63" i="1"/>
  <c r="I62" i="1"/>
  <c r="E62" i="1"/>
  <c r="I61" i="1"/>
  <c r="G61" i="1"/>
  <c r="E61" i="1" s="1"/>
  <c r="E59" i="1" s="1"/>
  <c r="E60" i="1"/>
  <c r="J59" i="1"/>
  <c r="I59" i="1"/>
  <c r="H59" i="1"/>
  <c r="F59" i="1"/>
  <c r="E58" i="1"/>
  <c r="E57" i="1"/>
  <c r="I56" i="1"/>
  <c r="E56" i="1"/>
  <c r="J55" i="1"/>
  <c r="E55" i="1"/>
  <c r="E54" i="1"/>
  <c r="E53" i="1"/>
  <c r="E52" i="1"/>
  <c r="G51" i="1"/>
  <c r="E51" i="1" s="1"/>
  <c r="E50" i="1"/>
  <c r="J49" i="1"/>
  <c r="E49" i="1"/>
  <c r="I48" i="1"/>
  <c r="G48" i="1"/>
  <c r="F48" i="1"/>
  <c r="E48" i="1"/>
  <c r="J47" i="1"/>
  <c r="I47" i="1"/>
  <c r="H47" i="1"/>
  <c r="G47" i="1"/>
  <c r="F47" i="1"/>
  <c r="E47" i="1"/>
  <c r="L45" i="1"/>
  <c r="J45" i="1"/>
  <c r="J194" i="1" s="1"/>
  <c r="I45" i="1"/>
  <c r="I194" i="1" s="1"/>
  <c r="G198" i="1" s="1"/>
  <c r="H45" i="1"/>
  <c r="F45" i="1"/>
  <c r="H43" i="1"/>
  <c r="H44" i="1" s="1"/>
  <c r="E42" i="1"/>
  <c r="J41" i="1"/>
  <c r="I41" i="1"/>
  <c r="H41" i="1"/>
  <c r="G41" i="1"/>
  <c r="F41" i="1"/>
  <c r="E41" i="1"/>
  <c r="E40" i="1"/>
  <c r="E39" i="1"/>
  <c r="E38" i="1"/>
  <c r="E37" i="1"/>
  <c r="E35" i="1"/>
  <c r="E34" i="1"/>
  <c r="E33" i="1"/>
  <c r="E32" i="1"/>
  <c r="E31" i="1"/>
  <c r="J30" i="1"/>
  <c r="J26" i="1" s="1"/>
  <c r="J43" i="1" s="1"/>
  <c r="J44" i="1" s="1"/>
  <c r="I30" i="1"/>
  <c r="G30" i="1"/>
  <c r="E29" i="1"/>
  <c r="E28" i="1"/>
  <c r="E27" i="1"/>
  <c r="I26" i="1"/>
  <c r="H26" i="1"/>
  <c r="E25" i="1"/>
  <c r="E24" i="1"/>
  <c r="J23" i="1"/>
  <c r="I23" i="1"/>
  <c r="H23" i="1"/>
  <c r="G23" i="1"/>
  <c r="F23" i="1"/>
  <c r="E23" i="1" s="1"/>
  <c r="E22" i="1"/>
  <c r="G21" i="1"/>
  <c r="G45" i="1" s="1"/>
  <c r="E21" i="1"/>
  <c r="E20" i="1"/>
  <c r="E19" i="1"/>
  <c r="F18" i="1"/>
  <c r="E18" i="1"/>
  <c r="E17" i="1"/>
  <c r="J16" i="1"/>
  <c r="J14" i="1" s="1"/>
  <c r="G16" i="1"/>
  <c r="F16" i="1"/>
  <c r="E15" i="1"/>
  <c r="I14" i="1"/>
  <c r="H14" i="1"/>
  <c r="G14" i="1"/>
  <c r="G142" i="1" l="1"/>
  <c r="G143" i="1" s="1"/>
  <c r="J192" i="1"/>
  <c r="J193" i="1" s="1"/>
  <c r="K197" i="1" s="1"/>
  <c r="J186" i="1"/>
  <c r="E16" i="1"/>
  <c r="E14" i="1" s="1"/>
  <c r="F14" i="1"/>
  <c r="F30" i="1"/>
  <c r="G26" i="1"/>
  <c r="G43" i="1" s="1"/>
  <c r="G44" i="1" s="1"/>
  <c r="I43" i="1"/>
  <c r="I44" i="1" s="1"/>
  <c r="F194" i="1"/>
  <c r="E45" i="1"/>
  <c r="L44" i="1"/>
  <c r="L43" i="1" s="1"/>
  <c r="H194" i="1"/>
  <c r="E81" i="1"/>
  <c r="H77" i="1"/>
  <c r="E77" i="1" s="1"/>
  <c r="F125" i="1"/>
  <c r="G144" i="1"/>
  <c r="E144" i="1" s="1"/>
  <c r="G147" i="1"/>
  <c r="E147" i="1" s="1"/>
  <c r="F169" i="1"/>
  <c r="F171" i="1" s="1"/>
  <c r="F172" i="1" s="1"/>
  <c r="G59" i="1"/>
  <c r="L145" i="1"/>
  <c r="I191" i="1"/>
  <c r="M144" i="1"/>
  <c r="E188" i="1"/>
  <c r="E190" i="1" s="1"/>
  <c r="E191" i="1" s="1"/>
  <c r="E172" i="1" l="1"/>
  <c r="E171" i="1" s="1"/>
  <c r="F142" i="1"/>
  <c r="E125" i="1"/>
  <c r="G171" i="1"/>
  <c r="G172" i="1" s="1"/>
  <c r="I192" i="1"/>
  <c r="H192" i="1"/>
  <c r="H193" i="1" s="1"/>
  <c r="F192" i="1"/>
  <c r="E192" i="1" s="1"/>
  <c r="E194" i="1"/>
  <c r="E30" i="1"/>
  <c r="F26" i="1"/>
  <c r="H142" i="1"/>
  <c r="H143" i="1" s="1"/>
  <c r="G196" i="1" l="1"/>
  <c r="I193" i="1"/>
  <c r="G197" i="1" s="1"/>
  <c r="E26" i="1"/>
  <c r="F43" i="1"/>
  <c r="E193" i="1"/>
  <c r="F143" i="1"/>
  <c r="E143" i="1" s="1"/>
  <c r="E142" i="1"/>
  <c r="F44" i="1" l="1"/>
  <c r="E44" i="1" s="1"/>
  <c r="E43" i="1"/>
</calcChain>
</file>

<file path=xl/sharedStrings.xml><?xml version="1.0" encoding="utf-8"?>
<sst xmlns="http://schemas.openxmlformats.org/spreadsheetml/2006/main" count="476" uniqueCount="343">
  <si>
    <t>Приложение № 1</t>
  </si>
  <si>
    <t>к постановлению администрации</t>
  </si>
  <si>
    <t>Тернейского муниципального округа</t>
  </si>
  <si>
    <t>от 16.06.2023 № 597</t>
  </si>
  <si>
    <t>"Приложение № 2</t>
  </si>
  <si>
    <t>к муниципальной программе "Развитие образования</t>
  </si>
  <si>
    <t>Тернейского муниципального округа" на 2021-2025 годы</t>
  </si>
  <si>
    <t>Ресурсное обеспечение реализации муниципальной программы «Развитие образования Тернейского муниципального округа» на 2021-2025 годы за счет средств бюджета Тернейского муниципального округа, краевого и федерального бюджетов</t>
  </si>
  <si>
    <t>№ п/п</t>
  </si>
  <si>
    <t xml:space="preserve">Мероприятия </t>
  </si>
  <si>
    <t>Срок исполнения мероприятия</t>
  </si>
  <si>
    <t>Источник ресурсного обеспечения</t>
  </si>
  <si>
    <t>Всего,  рублей</t>
  </si>
  <si>
    <t>Объем финансового обеспечения (рублей), срок исполнения по годам</t>
  </si>
  <si>
    <t xml:space="preserve">Ответственный за выполнение мероприятия </t>
  </si>
  <si>
    <t xml:space="preserve">  Дошкольное образование</t>
  </si>
  <si>
    <r>
      <rPr>
        <b/>
        <sz val="9"/>
        <rFont val="Times New Roman"/>
        <family val="1"/>
        <charset val="204"/>
      </rPr>
      <t xml:space="preserve">Основное мероприятие: </t>
    </r>
    <r>
      <rPr>
        <b/>
        <i/>
        <u/>
        <sz val="9"/>
        <rFont val="Times New Roman"/>
        <family val="1"/>
        <charset val="204"/>
      </rPr>
      <t>Обеспечение деятельности подведомственных детских дошкольных учреждений</t>
    </r>
  </si>
  <si>
    <t>1.1</t>
  </si>
  <si>
    <t>Обеспечение деятельности подведомственных детских дошкольных учреждений за счёт доходов от оказания платных услуг</t>
  </si>
  <si>
    <t>2021-2025 годы</t>
  </si>
  <si>
    <t>МБ</t>
  </si>
  <si>
    <t>Дошкольные образовательные учреждения ТМО</t>
  </si>
  <si>
    <t>1.2</t>
  </si>
  <si>
    <t>Обеспечение деятельности подведомственных детских дошкольных учреждений за счёт местного бюджета</t>
  </si>
  <si>
    <t>1.2.1</t>
  </si>
  <si>
    <t>Приобретение мебели МКДОУ "Детский сад №12 п.Светлая" (кроме мебели ,используемой в учебном процессе)</t>
  </si>
  <si>
    <t>МКДОУ "Детский сад №12 п. Светлая"</t>
  </si>
  <si>
    <t>1.2.2</t>
  </si>
  <si>
    <t xml:space="preserve">Приобретение оборудования, инвентаря для  МКДОУ "Детский сад №12 п.Светлая" </t>
  </si>
  <si>
    <t>1.2.3</t>
  </si>
  <si>
    <t>Приобретение линолеума и комплектующих для МКДОУ "Детский сад №9 п. Пластун"</t>
  </si>
  <si>
    <t>МКДОУ "Детский сад №9 п. Пластун"</t>
  </si>
  <si>
    <t>1.2.4</t>
  </si>
  <si>
    <t>Капитальный ремонт пищеблока МКДОУ "Детский сад №1 п.Терней (в том числе ПСД)</t>
  </si>
  <si>
    <t>МКДОУ "Детский сад №1 п. Терней"</t>
  </si>
  <si>
    <t>1.3</t>
  </si>
  <si>
    <t>Обеспечение деятельности подведомственных детских дошкольных учреждений 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</si>
  <si>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КБ</t>
  </si>
  <si>
    <t>1.4</t>
  </si>
  <si>
    <t>Обеспечение деятельности подведомственных детских дошкольных учреждений за счёт межбюджетных трансфертов  (грант)</t>
  </si>
  <si>
    <t>2</t>
  </si>
  <si>
    <r>
      <rPr>
        <b/>
        <sz val="9"/>
        <rFont val="Times New Roman"/>
        <family val="1"/>
        <charset val="204"/>
      </rPr>
      <t xml:space="preserve">Основное мероприятие: </t>
    </r>
    <r>
      <rPr>
        <b/>
        <i/>
        <u/>
        <sz val="9"/>
        <rFont val="Times New Roman"/>
        <family val="1"/>
        <charset val="204"/>
      </rPr>
      <t>Обеспечение пожарной безопасности в учреждениях образования Тернейского муниципального округа:</t>
    </r>
  </si>
  <si>
    <t>2.1</t>
  </si>
  <si>
    <t>Приобретение огнетушителей для дошкольных организаций</t>
  </si>
  <si>
    <t>2021-2025</t>
  </si>
  <si>
    <t>2.2</t>
  </si>
  <si>
    <t>Приобретение и установка противопожарных дверей в технические помещения МКДОУ "Детский сад №1 п. Терней"</t>
  </si>
  <si>
    <t>МКДОУ Детский сад №1 п. Терней"</t>
  </si>
  <si>
    <t>3</t>
  </si>
  <si>
    <r>
      <rPr>
        <b/>
        <sz val="9"/>
        <rFont val="Times New Roman"/>
        <family val="1"/>
        <charset val="204"/>
      </rPr>
      <t xml:space="preserve">Основное мероприятие: </t>
    </r>
    <r>
      <rPr>
        <b/>
        <i/>
        <u/>
        <sz val="9"/>
        <rFont val="Times New Roman"/>
        <family val="1"/>
        <charset val="204"/>
      </rPr>
      <t>Ремонт и капитальный ремонт дошкольных учреждений</t>
    </r>
  </si>
  <si>
    <t>3.1</t>
  </si>
  <si>
    <t>Устройство тротуара на территории МКДОУ "Детский сад с. Амгу"</t>
  </si>
  <si>
    <t>МКДОУ "Детский сад с. Амгу"</t>
  </si>
  <si>
    <t>3.2</t>
  </si>
  <si>
    <t>Ремонт здания МКДОУ "Детский сад №12 п. Светлая"</t>
  </si>
  <si>
    <t>3.2.1</t>
  </si>
  <si>
    <t>Ремонт крыльца, установка трубы, в том числе приобретение материалов в МКДОУ "Детский сад №12 п. Светлая"</t>
  </si>
  <si>
    <t>3.3</t>
  </si>
  <si>
    <t>Замена деревянных оконных блоков на блоки из ПВХ профилей в МКДОУ "Детский сад №1 п. Терней"</t>
  </si>
  <si>
    <t>2021-2005</t>
  </si>
  <si>
    <t>3.3.1</t>
  </si>
  <si>
    <t>Ремонта полов в музыкальном зале пристройки (подготовительные группы) МКДОУ "Детский сад №1 п. Терней"</t>
  </si>
  <si>
    <t>3.3.2</t>
  </si>
  <si>
    <t>Частичный ремонт фундамента МКДОУ "Детский сад №1 п. Терней" (пристройка)</t>
  </si>
  <si>
    <t>3.3.3</t>
  </si>
  <si>
    <t xml:space="preserve"> Установка теневого навеса в МКДОУ "Детский сад №1 п. Терней"</t>
  </si>
  <si>
    <t>3.4</t>
  </si>
  <si>
    <t>Разработка проектно-сметной документации на капитальный ремонт здания МКДОУ "Детский сад №9 п. Пластун", включая эспертизу (архитектурные решения, благоустройство, водоснабжение, канализация, вентиляция)</t>
  </si>
  <si>
    <t>3.4.1</t>
  </si>
  <si>
    <t>Замена деревянных оконных блоков на блоки из ПВХ профилей в МКДОУ "Детский сад №9 п. Пластун"</t>
  </si>
  <si>
    <t>3.4.2</t>
  </si>
  <si>
    <t>Актуализация смет, экспертиза ПСД на капитальный ремонт системы отопления МКДОУ "Детский сад №9 п. Пластун"</t>
  </si>
  <si>
    <t>3.4.3</t>
  </si>
  <si>
    <t>Капитальный ремонт системы отопления корпуса  №1 МКДОУ "Детский сад №9 п. Пластун"</t>
  </si>
  <si>
    <t>3.5</t>
  </si>
  <si>
    <t>Ремонт электропроводки МКДОУ "Детский сад №6 с. Самарга" за счёт  прочих безвозмездных поступлений</t>
  </si>
  <si>
    <t>3.6</t>
  </si>
  <si>
    <t>Ремонт кровли МКДОУ "Детский сад №6 с. Самарга" за счёт  прочих безвозмездных поступлений</t>
  </si>
  <si>
    <t>3.7</t>
  </si>
  <si>
    <t>Ремонт здания МКДОУ "Детский сад №13 с. Перетычиха" за счёт прочих безвозмездных поступлений</t>
  </si>
  <si>
    <t>4</t>
  </si>
  <si>
    <r>
      <rPr>
        <b/>
        <sz val="9"/>
        <rFont val="Times New Roman"/>
        <family val="1"/>
        <charset val="204"/>
      </rPr>
      <t xml:space="preserve">Основное мероприятие: </t>
    </r>
    <r>
      <rPr>
        <b/>
        <i/>
        <u/>
        <sz val="9"/>
        <rFont val="Times New Roman"/>
        <family val="1"/>
        <charset val="204"/>
      </rPr>
      <t>Мероприятия, связанные с предупреждением распространения и ликвидацией массовых заболеваний и эпидемий</t>
    </r>
  </si>
  <si>
    <t>4.1</t>
  </si>
  <si>
    <t>Приобретение рециркуляторов, бактерицидных ламп, бесконтактных термометров и иного оборудования и инвентаря</t>
  </si>
  <si>
    <t>ВСЕГО по Дошкольному образованияю</t>
  </si>
  <si>
    <t>ИТОГО</t>
  </si>
  <si>
    <t xml:space="preserve"> Общее образование</t>
  </si>
  <si>
    <r>
      <rPr>
        <b/>
        <sz val="9"/>
        <rFont val="Times New Roman"/>
        <family val="1"/>
        <charset val="204"/>
      </rPr>
      <t xml:space="preserve">Основное мероприятие: </t>
    </r>
    <r>
      <rPr>
        <b/>
        <i/>
        <u/>
        <sz val="9"/>
        <rFont val="Times New Roman"/>
        <family val="1"/>
        <charset val="204"/>
      </rPr>
      <t>Обеспечение деятельности подведомственных общеобразовательных учреждений</t>
    </r>
  </si>
  <si>
    <t>5.1</t>
  </si>
  <si>
    <t>Организация и проведение единого государственного экзамена подведомственных учреждений</t>
  </si>
  <si>
    <t>МКУ "ЦОДОУ" ТМО, общеобразовательные учреждения ТМО</t>
  </si>
  <si>
    <t>5.2</t>
  </si>
  <si>
    <t>Обеспечение деятельности подведомственных общеобразовательных учреждений за счёт местного бюджета</t>
  </si>
  <si>
    <t>Общеобразовательные учреждения ТМО</t>
  </si>
  <si>
    <t>5.3</t>
  </si>
  <si>
    <t>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</si>
  <si>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ФБ</t>
  </si>
  <si>
    <t>5.4</t>
  </si>
  <si>
    <t>Обеспечение деятельности подведомственных общеобразовательных учреждений за счёт 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</si>
  <si>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>5.4.1</t>
  </si>
  <si>
    <t>Обеспечение деятельности подведомственных общеобразовательных учреждений за счёт межбюджетных трансфертов  (грант)</t>
  </si>
  <si>
    <t>5.5</t>
  </si>
  <si>
    <t>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t>
  </si>
  <si>
    <t>5.6</t>
  </si>
  <si>
    <t>Субвенция бюджетам муниципальных образований Приморского края на осуществление отдельных государственных полномочий по обеспечение горячим питанием обучающихся, получающих начальное общее образование в муниципальных общеобразовательных организациях Приморского края, софинансируемые за счёт средств федерального бюджета</t>
  </si>
  <si>
    <t>КБ,ФБ</t>
  </si>
  <si>
    <t>5.7</t>
  </si>
  <si>
    <t>Обеспечение бесплатным одноразовым горячим питанием обучающихся 5 - 11 классов - членов семей участников специальной военной операции по образовательным программам основного общего и среднего общего образования в общеобразовательных организациях Тернейского муниципального округа</t>
  </si>
  <si>
    <t>2022-2025</t>
  </si>
  <si>
    <t>5.8</t>
  </si>
  <si>
    <t xml:space="preserve">Приобретение оборудования и материалов для моечного отделения пищеблока  в МКОУ СОШ с.Малая Кема </t>
  </si>
  <si>
    <t>МКОУ СОШ с. Малая Кема</t>
  </si>
  <si>
    <t>5.9</t>
  </si>
  <si>
    <t xml:space="preserve">Приобретение жалюзи (входная группа  МКОУ СОШ п.Терней) </t>
  </si>
  <si>
    <t>МКОУ СОШ п. Терней</t>
  </si>
  <si>
    <t>5.10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</si>
  <si>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гос.общеобраз. организаций, профессиональных образовательных организаций ПК, муниципальных общеобразовательных организаций и профессиональных образовательных организаций</t>
  </si>
  <si>
    <t>2024-2025</t>
  </si>
  <si>
    <t>6</t>
  </si>
  <si>
    <r>
      <rPr>
        <b/>
        <sz val="9"/>
        <rFont val="Times New Roman"/>
        <family val="1"/>
        <charset val="204"/>
      </rPr>
      <t xml:space="preserve">Основное мероприятие: </t>
    </r>
    <r>
      <rPr>
        <b/>
        <i/>
        <u/>
        <sz val="9"/>
        <rFont val="Times New Roman"/>
        <family val="1"/>
        <charset val="204"/>
      </rPr>
      <t>Реализация национального проекта "Образование", федерального проекта"Современная школа"</t>
    </r>
  </si>
  <si>
    <t>6.1.</t>
  </si>
  <si>
    <t>Строительство средней общеобразовательной школы на 80 мест пгт. Светлая (Субсидия бюджетам муниципальных образований Приморского края на строительство, реконструкцию и приобретение зданий муниципальных общеобразовательных организаций Приморского края</t>
  </si>
  <si>
    <t>Администрация Тернейского муниципального округа</t>
  </si>
  <si>
    <t>6.1.1</t>
  </si>
  <si>
    <t>Строительство средней общеобразовательной школы на 80 мест пгт. Светлая (включая субсидия на создание новых мест в общеобразовательных организациях, расположенных в сельской местности и поселках городского типа)</t>
  </si>
  <si>
    <t>6.1.2</t>
  </si>
  <si>
    <t>Строительство средней общеобразовательной школы на 80 мест пгт.Светлая  софинансирование с местного бюджета.</t>
  </si>
  <si>
    <t>кб фб</t>
  </si>
  <si>
    <t>6.1.3</t>
  </si>
  <si>
    <t>Строительство средней общеобразовательной школы на 80 мест пгт.Светлая  включая софинансирование с местного бюджета</t>
  </si>
  <si>
    <t>Бюджет ТМО</t>
  </si>
  <si>
    <t>6.1.4</t>
  </si>
  <si>
    <t>Строительство средней общеобразовательной школы на 80 мест пгт. Светлая (местный бюджет)</t>
  </si>
  <si>
    <t>6.1.5</t>
  </si>
  <si>
    <t>Строительство средней общеобразовательной школы на 80 мест пгт. Светлая (содержание, включая электроснабжение недостроенного здания)</t>
  </si>
  <si>
    <t>6.2.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</si>
  <si>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</si>
  <si>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7</t>
  </si>
  <si>
    <r>
      <rPr>
        <b/>
        <sz val="9"/>
        <rFont val="Times New Roman"/>
        <family val="1"/>
        <charset val="204"/>
      </rPr>
      <t xml:space="preserve">Основное мероприятие: </t>
    </r>
    <r>
      <rPr>
        <b/>
        <u/>
        <sz val="9"/>
        <rFont val="Times New Roman"/>
        <family val="1"/>
        <charset val="204"/>
      </rPr>
      <t>Реализация национального проекта "Образование", федерального проекта"Патриотическое воспитание граждан Российской Федерации"</t>
    </r>
  </si>
  <si>
    <t>7.1</t>
  </si>
  <si>
    <t>Иные межбюджетные трансферты  на проведение мероприятий по обеспечению деятельности советников директора по воспитанию и взаимодействию  с детскими общественными объединениями в общеобразовательных организациях</t>
  </si>
  <si>
    <t>2023-2025</t>
  </si>
  <si>
    <t>7.2</t>
  </si>
  <si>
    <t>8</t>
  </si>
  <si>
    <r>
      <rPr>
        <b/>
        <sz val="9"/>
        <rFont val="Times New Roman"/>
        <family val="1"/>
        <charset val="204"/>
      </rPr>
      <t xml:space="preserve">Основное мероприятие: </t>
    </r>
    <r>
      <rPr>
        <b/>
        <i/>
        <u/>
        <sz val="9"/>
        <rFont val="Times New Roman"/>
        <family val="1"/>
        <charset val="204"/>
      </rPr>
      <t>Реализация национального проекта "Образование", федерального проекта "Успех каждого ребёнка"</t>
    </r>
  </si>
  <si>
    <t>8.1</t>
  </si>
  <si>
    <t>Капитальный ремонт спортивного зала здания МКОУ СОШ п. Пластун за счёт субсидии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 вкючая софинансирование из местного бюджета</t>
  </si>
  <si>
    <t>ВСЕГО</t>
  </si>
  <si>
    <t>МКОУ СОШ п. Пластун</t>
  </si>
  <si>
    <t>ФБ,КБ</t>
  </si>
  <si>
    <t>Субсидии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 включая софинансирование с местного бюджета</t>
  </si>
  <si>
    <t>2022-2023</t>
  </si>
  <si>
    <t>9</t>
  </si>
  <si>
    <r>
      <rPr>
        <b/>
        <sz val="9"/>
        <rFont val="Times New Roman"/>
        <family val="1"/>
        <charset val="204"/>
      </rPr>
      <t xml:space="preserve">Основное мероприятие: </t>
    </r>
    <r>
      <rPr>
        <b/>
        <i/>
        <u/>
        <sz val="9"/>
        <rFont val="Times New Roman"/>
        <family val="1"/>
        <charset val="204"/>
      </rPr>
      <t xml:space="preserve">Ремонт и капитальный ремонт общеобразовательных учреждений </t>
    </r>
  </si>
  <si>
    <t>9.1</t>
  </si>
  <si>
    <t>Разработка проектно-сметной документации на капитальный ремонт здания МКОУ СОШ п. Терней</t>
  </si>
  <si>
    <t>9.1.1</t>
  </si>
  <si>
    <t>Государственная экспертиза проектной документации объекта:"Капитальный ремонт здания МКОУ "Средняя общеобразовательная школа п. Терней"</t>
  </si>
  <si>
    <t>9.1.2</t>
  </si>
  <si>
    <t>Приобретение линолеума, фанеры и комплектующих в МКОУ СОШ п. Терней</t>
  </si>
  <si>
    <t>9.1.3</t>
  </si>
  <si>
    <t>Ремонт ограждения территории МКОУ СОШ п. Терней, включая экспертизу сметной документации, в том числе:</t>
  </si>
  <si>
    <t>Ремонт ограждения территории МКОУ СОШ п. Терней</t>
  </si>
  <si>
    <t>КБ 99%</t>
  </si>
  <si>
    <t>с/ф МБ 1%</t>
  </si>
  <si>
    <t>Экспертиза сметной документации</t>
  </si>
  <si>
    <t>9.2</t>
  </si>
  <si>
    <t>Ремонт внутренней и наружной канализации МКОУ СОШ п. Пластун</t>
  </si>
  <si>
    <t>9.2.1</t>
  </si>
  <si>
    <t>Ремонт туалетных кабинок в МКОУ СОШ п. Пластун</t>
  </si>
  <si>
    <t>9.2.2</t>
  </si>
  <si>
    <t xml:space="preserve">Устройство водостоков корпуса №1 в МКОУ СОШ п. Пластун </t>
  </si>
  <si>
    <t>9.2.3</t>
  </si>
  <si>
    <t xml:space="preserve">Благоустройство прилегающей территории корпуса №1 в МКОУ СОШ п. Пластун </t>
  </si>
  <si>
    <t>9.2.4</t>
  </si>
  <si>
    <t>Разработка проектно-сметной документации на капитальный ремонт здания МКОУ СОШ п. Пластун</t>
  </si>
  <si>
    <t>9.2.5</t>
  </si>
  <si>
    <t>Государственная экспертиза проектной документации объекта:"Капитальный ремонт здания МКОУ "Средняя общеобразовательная школа п. Пластун"</t>
  </si>
  <si>
    <t>9.2.6</t>
  </si>
  <si>
    <t>Ремонт части территории МКОУ СОШ п. Пластун</t>
  </si>
  <si>
    <t>9.2.7</t>
  </si>
  <si>
    <t>Ремонт фасада здания МКОУ СОШ п. Пластун, включая приобретение и доставку материалов</t>
  </si>
  <si>
    <t>9.3</t>
  </si>
  <si>
    <t>Ремонт служебной квартиры МКОУ СОШ  п. Светлая</t>
  </si>
  <si>
    <t>МКОУ СОШ п. Светлая</t>
  </si>
  <si>
    <t>9.4</t>
  </si>
  <si>
    <t>Капитальный ремонт теплотрассы МКОУ СОШ с. Малая Кема</t>
  </si>
  <si>
    <t>9.4.1</t>
  </si>
  <si>
    <t>Демонтаж теплотрассы МКОУ СОШ с. Малая Кема</t>
  </si>
  <si>
    <t>9.4.2</t>
  </si>
  <si>
    <t>Капитальный ремонт системы отопления МКОУ СОШ с. Малая Кема</t>
  </si>
  <si>
    <t>9.4.3</t>
  </si>
  <si>
    <t>Ремонт ограждения территории МКОУ СОШ с. Малая Кема</t>
  </si>
  <si>
    <t>9.4.4</t>
  </si>
  <si>
    <t xml:space="preserve">Капитальный ремонт здания МКОУ СОШ с. Малая Кема </t>
  </si>
  <si>
    <t>МБ (с/ф)</t>
  </si>
  <si>
    <t>9.5</t>
  </si>
  <si>
    <t>Приобретение и установка оконных блоков в МКОУ СОШ с. Максимовка</t>
  </si>
  <si>
    <t>МКОУ СОШ с. Максимовка</t>
  </si>
  <si>
    <t>9.6</t>
  </si>
  <si>
    <t>Техническое обследование здания МКОУ СОШ с. Усть-Соболевка</t>
  </si>
  <si>
    <t>МКОУ СОШ с. Усть-Соболевка</t>
  </si>
  <si>
    <t>9.7</t>
  </si>
  <si>
    <t>Техническое обследование здания МКОУ СОШ с. Перетычиха</t>
  </si>
  <si>
    <t>МКОУ СОШ с. Перетычиха</t>
  </si>
  <si>
    <t>9.7.1</t>
  </si>
  <si>
    <t>Ремонт ограждения территории МКОУ СОШ с. Перетычиха, включая экспертизу смет, в том числе:</t>
  </si>
  <si>
    <t>Ремонт ограждения территории МКОУ СОШ с. Перетычиха</t>
  </si>
  <si>
    <t>МБ эксперт</t>
  </si>
  <si>
    <t>9.8</t>
  </si>
  <si>
    <t>Ремонт тротуара в МКОУ ООШ с.Самарга за счёт средств добровольных пожертвований</t>
  </si>
  <si>
    <t>МКОУ ООШ с. Самарга</t>
  </si>
  <si>
    <t>9.8.1</t>
  </si>
  <si>
    <t>Капитальный ремонт здания МКОУ ООШ с.Самарга за счёт  прочих безвозмездных поступлений</t>
  </si>
  <si>
    <t>9.8.2</t>
  </si>
  <si>
    <t>Ограждение территории МКОУ ООШ с.Самарга за счёт  прочих безвозмездных поступлений</t>
  </si>
  <si>
    <t>9.9</t>
  </si>
  <si>
    <t xml:space="preserve">Установка отопительного котла в котельной МКОУ СОШ с.Амгу </t>
  </si>
  <si>
    <t>МКОУ СОШ с. Амгу</t>
  </si>
  <si>
    <t>9.10</t>
  </si>
  <si>
    <t>Ремонт ограждения территории МКОУ СОШ с. Агзу, включая экспертизу сметной стоимости, в том числе:</t>
  </si>
  <si>
    <t>МКОУ СОШ с. Агзу</t>
  </si>
  <si>
    <t>Ремонт ограждения территории МКОУ СОШ с. Агзу</t>
  </si>
  <si>
    <t>9.10.1</t>
  </si>
  <si>
    <t>Частичный ремонт полов в школе с. Агзу (МКОУ СОШ с. Агзу) за счёт средств добровольных пожертвований</t>
  </si>
  <si>
    <t>2023-2024</t>
  </si>
  <si>
    <t>9.11</t>
  </si>
  <si>
    <t xml:space="preserve">Субсидии на реализацию мероприятий по модернизации школьных систем образования, включая софинансирование  с местного бюджета </t>
  </si>
  <si>
    <t>ФБ, КБ 99%</t>
  </si>
  <si>
    <t>Администрация АТМО, МКОУ СОШ п. Терней</t>
  </si>
  <si>
    <t>9.11.1</t>
  </si>
  <si>
    <t>Осуществление строительного контроля за выполнением строительно-монтажных работ в рамках капитального ремонта здания МКОУ "Средняя общеобразовательная школа п.Терней"</t>
  </si>
  <si>
    <t>Администрация АТМО</t>
  </si>
  <si>
    <t>10</t>
  </si>
  <si>
    <r>
      <rPr>
        <b/>
        <sz val="9"/>
        <rFont val="Times New Roman"/>
        <family val="1"/>
        <charset val="204"/>
      </rPr>
      <t xml:space="preserve">Основное мероприятие: </t>
    </r>
    <r>
      <rPr>
        <b/>
        <i/>
        <u/>
        <sz val="9"/>
        <rFont val="Times New Roman"/>
        <family val="1"/>
        <charset val="204"/>
      </rPr>
      <t>"Привлечение специалистовдля работы в сфере образования Тернейского муниципального округа"</t>
    </r>
  </si>
  <si>
    <t>10.1</t>
  </si>
  <si>
    <t>Привлечение специалистов для работы в сфере образования (единовременные выплаты, компенсация расходов к месту обучения, аренда жилых помещений)</t>
  </si>
  <si>
    <t xml:space="preserve">Образовательные учреждения ТМО, МКУ "ЦОДОУ" ТМО </t>
  </si>
  <si>
    <t>10.1.2</t>
  </si>
  <si>
    <t>Выплата стипендии в форме социальной поддержки студентов, заключившим договор о целевом обучении с адмиснистрацией Тернейского МО</t>
  </si>
  <si>
    <t>Администрация ТМО</t>
  </si>
  <si>
    <t>11</t>
  </si>
  <si>
    <r>
      <rPr>
        <b/>
        <sz val="9"/>
        <rFont val="Times New Roman"/>
        <family val="1"/>
        <charset val="204"/>
      </rPr>
      <t xml:space="preserve">Основное мероприятие: </t>
    </r>
    <r>
      <rPr>
        <b/>
        <i/>
        <u/>
        <sz val="9"/>
        <rFont val="Times New Roman"/>
        <family val="1"/>
        <charset val="204"/>
      </rPr>
      <t>"Обеспечение пожарной безопасности в учреждениях образования Тернейского муниципального округа"</t>
    </r>
  </si>
  <si>
    <t>11.1</t>
  </si>
  <si>
    <t>Ремонт электроосвещения в здании МКОУ СОШ с.Усть-Соболевка</t>
  </si>
  <si>
    <t>11.2</t>
  </si>
  <si>
    <t>Замена дымовой трубы котельной МКОУ СОШ с. Максимовка</t>
  </si>
  <si>
    <t>11.3</t>
  </si>
  <si>
    <t>Приобретение огнетушителей для общеобразовательных организаций</t>
  </si>
  <si>
    <t>11.4</t>
  </si>
  <si>
    <t>Ремонт охранно-пожарной сигнализации МКОУ СОШ п. Терней</t>
  </si>
  <si>
    <t>11.5</t>
  </si>
  <si>
    <t>Приобретение первичных средств пожаротушения и средств защиты, всего</t>
  </si>
  <si>
    <t>2022-2024</t>
  </si>
  <si>
    <t>11.5.1</t>
  </si>
  <si>
    <t>Приобретение первичных средств пожаротушения и средств защиты для дошкольных учреждений</t>
  </si>
  <si>
    <t>Дошкольные учреждения ТМО</t>
  </si>
  <si>
    <t>11.5.2</t>
  </si>
  <si>
    <t>Приобретение первичных средств пожаротушения и средств защиты для общеобразовательных учреждений</t>
  </si>
  <si>
    <t>11.5.3</t>
  </si>
  <si>
    <t>Приобретение первичных средств пожаротушения и средств защиты для учреждений дополнительного образования</t>
  </si>
  <si>
    <t>Учреждения дополнительного образования ТМО</t>
  </si>
  <si>
    <t>12</t>
  </si>
  <si>
    <r>
      <rPr>
        <b/>
        <sz val="9"/>
        <rFont val="Times New Roman"/>
        <family val="1"/>
        <charset val="204"/>
      </rPr>
      <t>Основное мероприятие:</t>
    </r>
    <r>
      <rPr>
        <sz val="9"/>
        <rFont val="Times New Roman"/>
        <family val="1"/>
        <charset val="204"/>
      </rPr>
      <t xml:space="preserve"> </t>
    </r>
    <r>
      <rPr>
        <b/>
        <i/>
        <u/>
        <sz val="9"/>
        <rFont val="Times New Roman"/>
        <family val="1"/>
        <charset val="204"/>
      </rPr>
      <t>Мероприятия, связанные с предупреждением распространения и ликвидацией массовых заболеваний и эпидемий</t>
    </r>
  </si>
  <si>
    <t>12.1</t>
  </si>
  <si>
    <t>13</t>
  </si>
  <si>
    <r>
      <rPr>
        <b/>
        <sz val="9"/>
        <rFont val="Times New Roman"/>
        <family val="1"/>
        <charset val="204"/>
      </rPr>
      <t>Основное мероприятие:</t>
    </r>
    <r>
      <rPr>
        <sz val="9"/>
        <rFont val="Times New Roman"/>
        <family val="1"/>
        <charset val="204"/>
      </rPr>
      <t xml:space="preserve"> </t>
    </r>
    <r>
      <rPr>
        <b/>
        <i/>
        <u/>
        <sz val="9"/>
        <rFont val="Times New Roman"/>
        <family val="1"/>
        <charset val="204"/>
      </rPr>
      <t>Мероприятия, связанные с деятельностью школьных клубов и иных объединений образовательных учреждений, проведением и участие в общественно значимых мероприятиях различного уровня, в том числе за счёт средств добровольных пожертвований физических и юридических лиц.</t>
    </r>
  </si>
  <si>
    <t>13.1</t>
  </si>
  <si>
    <t>Аренда автобуса для обеспечения участие учащихся общеобразовательных учреждений ТМО в региональном проекте "Культурно-патриотическое воспитание школьников"</t>
  </si>
  <si>
    <t xml:space="preserve">                                 МКОУ СОШ п. Терней</t>
  </si>
  <si>
    <t>13.2</t>
  </si>
  <si>
    <t>Участие учащихся общеобразовательных учреждений в общественно значимых мероприятиях всех уровней</t>
  </si>
  <si>
    <t>Образовательные учреждения</t>
  </si>
  <si>
    <t>13.2.1</t>
  </si>
  <si>
    <t>Участие учащихся общеобразовательных учреждений в общественно значимых мероприятиях всех уровней за счёт добровольных пожертвований</t>
  </si>
  <si>
    <r>
      <rPr>
        <b/>
        <sz val="9"/>
        <rFont val="Times New Roman"/>
        <family val="1"/>
        <charset val="204"/>
      </rPr>
      <t>Основное мероприятие:</t>
    </r>
    <r>
      <rPr>
        <sz val="9"/>
        <rFont val="Times New Roman"/>
        <family val="1"/>
        <charset val="204"/>
      </rPr>
      <t xml:space="preserve"> </t>
    </r>
  </si>
  <si>
    <t>ВСЕГО по Общему образованию</t>
  </si>
  <si>
    <t xml:space="preserve">Дополнительное образование детей </t>
  </si>
  <si>
    <t>14</t>
  </si>
  <si>
    <r>
      <rPr>
        <b/>
        <sz val="9"/>
        <rFont val="Times New Roman"/>
        <family val="1"/>
        <charset val="204"/>
      </rPr>
      <t xml:space="preserve">Основное мероприятие: </t>
    </r>
    <r>
      <rPr>
        <b/>
        <i/>
        <u/>
        <sz val="9"/>
        <rFont val="Times New Roman"/>
        <family val="1"/>
        <charset val="204"/>
      </rPr>
      <t>Обеспечение деятельности подведомственных  учреждений дополнительного образования</t>
    </r>
  </si>
  <si>
    <t>14.1</t>
  </si>
  <si>
    <t>Обеспечение деятельности подведомственных учреждений дополнительного образования за счёт платных услуг</t>
  </si>
  <si>
    <t>Учреждения дополнительного образования Тернейского МО</t>
  </si>
  <si>
    <t>14.2</t>
  </si>
  <si>
    <t>Обеспечение деятельности подведомственных учреждений дополнительного образования за счёт местного бюджета</t>
  </si>
  <si>
    <t>14.3</t>
  </si>
  <si>
    <t>Обеспечение персонифицированного финансирования дополнительного образования детей</t>
  </si>
  <si>
    <t>14.4</t>
  </si>
  <si>
    <t>Обеспечение деятельности подведомственных учреждений дополнительного образования за счёт за счёт межбюджетных трансфертов  (грант)</t>
  </si>
  <si>
    <t>14.5</t>
  </si>
  <si>
    <t>Проведение турнира по мини-футболу на кубок ОАО "Тернейлес" и организация тренировочных мероприятий секции бокса  (МКОУ ДО ДЮСШ п. Пластун) за счёт добровольных пожертвований</t>
  </si>
  <si>
    <t>МКОУ ДО ДЮСШ</t>
  </si>
  <si>
    <t>14.6</t>
  </si>
  <si>
    <t>Инженерно-геологический изыскания для создания "умных" спортивных площадок ( модульных спортивных сооружений) в пгт. Терней</t>
  </si>
  <si>
    <t>14.7</t>
  </si>
  <si>
    <t>Разработка проектной документации по привязке "умных" спортивных площадок ( модульных спортивных сооружений) в пгт. Терней</t>
  </si>
  <si>
    <t>14.8</t>
  </si>
  <si>
    <t>Разработка проектной документации для капитального ремонта спортивного стадиона: пгт. Пластун, ул. Пушкинна, 1-В</t>
  </si>
  <si>
    <t>14.9</t>
  </si>
  <si>
    <t>Проведения технического обследования объекта незавершенного строительства п. Пластун, ул. Лермонтова</t>
  </si>
  <si>
    <t>Отдел земельных и имущественных отношений администрации ТМО</t>
  </si>
  <si>
    <t>14.10</t>
  </si>
  <si>
    <t>Постановка на кадастровый учет объекта незавершенного строительства п. Пластун, ул. Лермонтова</t>
  </si>
  <si>
    <t>15</t>
  </si>
  <si>
    <t>15.1</t>
  </si>
  <si>
    <t>Приобретение оборудования за счёт субсидии на создание новых мест в образовательныхорганизациях различных типов для реализации дополнительных общеразвивающих программ всех направленностей включая софинансирование с местного бюджета</t>
  </si>
  <si>
    <t>2021-2023 годы</t>
  </si>
  <si>
    <t>КБ, МБ</t>
  </si>
  <si>
    <t>МКОУ ДО ЦДТ</t>
  </si>
  <si>
    <t>за счёт средств краевого бюджета</t>
  </si>
  <si>
    <t>за счёт средств местного  бюджета</t>
  </si>
  <si>
    <t>16</t>
  </si>
  <si>
    <r>
      <rPr>
        <b/>
        <sz val="9"/>
        <rFont val="Times New Roman"/>
        <family val="1"/>
        <charset val="204"/>
      </rPr>
      <t xml:space="preserve">Основное мероприятие: </t>
    </r>
    <r>
      <rPr>
        <b/>
        <i/>
        <u/>
        <sz val="9"/>
        <rFont val="Times New Roman"/>
        <family val="1"/>
        <charset val="204"/>
      </rPr>
      <t>"Привлечение специалистов для работы в сфере образования Тернейского муниципального округа"</t>
    </r>
  </si>
  <si>
    <t>16.1</t>
  </si>
  <si>
    <t xml:space="preserve">ВСЕГО по Дполнительному образованию  детей </t>
  </si>
  <si>
    <t>Другие вопросы в области образования</t>
  </si>
  <si>
    <r>
      <rPr>
        <b/>
        <sz val="9"/>
        <rFont val="Times New Roman"/>
        <family val="1"/>
        <charset val="204"/>
      </rPr>
      <t xml:space="preserve">Основное мероприятие: </t>
    </r>
    <r>
      <rPr>
        <b/>
        <i/>
        <u/>
        <sz val="9"/>
        <rFont val="Times New Roman"/>
        <family val="1"/>
        <charset val="204"/>
      </rPr>
      <t>Обеспечение деятельности учебно-методических кабинетов, централизованных бухгалтерий, групп хозяйственного обслуживания учреждений</t>
    </r>
  </si>
  <si>
    <t>17.1</t>
  </si>
  <si>
    <t>Обеспечение деятельности учебно-методических кабинетов, централизованных бухгалтерий, групп хозяйственного обслуживания учреждений за счёт средств местного бюджета</t>
  </si>
  <si>
    <t xml:space="preserve"> МКУ "ЦОДОУ" ТМО</t>
  </si>
  <si>
    <t>17.2</t>
  </si>
  <si>
    <t>Обеспечение деятельности учебно-методических кабинетов, централизованных бухгалтерий, групп хозяйственного обслуживания учреждений за счёт иныхмежбюджетных трансфертов (грант)</t>
  </si>
  <si>
    <t>Всего по  Другим вопросам в области образования</t>
  </si>
  <si>
    <t xml:space="preserve">Воспитание и социализация детей-инвалидов и обучающихся с ОВЗ </t>
  </si>
  <si>
    <t>18</t>
  </si>
  <si>
    <r>
      <rPr>
        <b/>
        <sz val="9"/>
        <rFont val="Times New Roman"/>
        <family val="1"/>
        <charset val="204"/>
      </rPr>
      <t xml:space="preserve">Основное мероприятие: </t>
    </r>
    <r>
      <rPr>
        <b/>
        <i/>
        <u/>
        <sz val="9"/>
        <rFont val="Times New Roman"/>
        <family val="1"/>
        <charset val="204"/>
      </rPr>
      <t>Проведение мероприятий, направленных на воспитание и социализацию детей-инвалидов и обучающихся с ОВЗ в муниципальных образовательных учреждений:</t>
    </r>
  </si>
  <si>
    <t>18.1</t>
  </si>
  <si>
    <t xml:space="preserve">Мероприятия, связанные с участием детей-инвалидов и обучающихся с ОВЗ в мероприятиях муниципального, регионального, всероссийского уровня, в том числе и расходы по их сопровождению </t>
  </si>
  <si>
    <t>2022-2025 годы</t>
  </si>
  <si>
    <t>образовательные учреждения ТМО</t>
  </si>
  <si>
    <t>18.2</t>
  </si>
  <si>
    <t>Создание условий для беспрепятственного доступа к объектам образования Тернейского муниципального округа</t>
  </si>
  <si>
    <t xml:space="preserve">ВСЕГО по Воспитание и социализация детей-инвалидов и обучающихся с ОВЗ </t>
  </si>
  <si>
    <t>Оснащение учреждений образования мебелью, оборудованием и инвентарём (за исключением мебели и оборудования, используемых для образовательного процесса)</t>
  </si>
  <si>
    <t>20</t>
  </si>
  <si>
    <r>
      <rPr>
        <b/>
        <sz val="9"/>
        <rFont val="Times New Roman"/>
        <family val="1"/>
        <charset val="204"/>
      </rPr>
      <t xml:space="preserve">Основное мероприятие: </t>
    </r>
    <r>
      <rPr>
        <b/>
        <i/>
        <u/>
        <sz val="9"/>
        <rFont val="Times New Roman"/>
        <family val="1"/>
        <charset val="204"/>
      </rPr>
      <t>Приобретение оборудования и инвентаря для оснащения пищеблоков образовательных учреждений Тернейского муниципального округа</t>
    </r>
  </si>
  <si>
    <t>20.1</t>
  </si>
  <si>
    <t>Приобретение оборудования и инвентаря для оснащения пищеблоков</t>
  </si>
  <si>
    <t>ВСЕГО по Оснащение учреждений образования мебелью, оборудованием и инвентарём (за исключением мебели и оборудования, используемых для образовательного процесса)</t>
  </si>
  <si>
    <t>ВСЕГО по Программе</t>
  </si>
  <si>
    <t>надо</t>
  </si>
  <si>
    <t>КБ ФБ</t>
  </si>
  <si>
    <t>Приложение                                                                                              к постановлению администрации                                                    Тернейского муниципального округа                                                     от 19.05.2025  № 425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</si>
</sst>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>
    <font>
      <sz val="11"/>
      <color theme="1"/>
      <name val="Calibri"/>
      <family val="2"/>
      <charset val="1"/>
    </font>
    <font>
      <b/>
      <sz val="10"/>
      <color rgb="FF000000"/>
      <name val="Arial Cyr"/>
      <charset val="1"/>
    </font>
    <font>
      <sz val="9"/>
      <color theme="1"/>
      <name val="Calibri"/>
      <family val="2"/>
      <charset val="1"/>
    </font>
    <font>
      <sz val="9"/>
      <name val="Calibri"/>
      <family val="2"/>
      <charset val="1"/>
    </font>
    <font>
      <sz val="11"/>
      <name val="Calibri"/>
      <family val="2"/>
      <charset val="1"/>
    </font>
    <font>
      <b/>
      <sz val="9"/>
      <name val="Calibri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i/>
      <u/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u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theme="9" tint="0.79989013336588644"/>
        <bgColor rgb="FFDEEBF7"/>
      </patternFill>
    </fill>
    <fill>
      <patternFill patternType="solid">
        <fgColor theme="4" tint="0.79989013336588644"/>
        <bgColor rgb="FFDAE3F3"/>
      </patternFill>
    </fill>
    <fill>
      <patternFill patternType="solid">
        <fgColor rgb="FFFFFF00"/>
        <bgColor rgb="FFFFFF00"/>
      </patternFill>
    </fill>
    <fill>
      <patternFill patternType="solid">
        <fgColor theme="8" tint="0.79989013336588644"/>
        <bgColor rgb="FFDEEBF7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2">
    <xf numFmtId="0" fontId="0" fillId="0" borderId="0"/>
    <xf numFmtId="0" fontId="1" fillId="0" borderId="1">
      <alignment vertical="top" wrapText="1"/>
    </xf>
  </cellStyleXfs>
  <cellXfs count="117">
    <xf numFmtId="0" fontId="0" fillId="0" borderId="0" xfId="0"/>
    <xf numFmtId="49" fontId="8" fillId="3" borderId="1" xfId="0" applyNumberFormat="1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0" fontId="4" fillId="0" borderId="0" xfId="0" applyFont="1"/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0" fontId="4" fillId="0" borderId="0" xfId="0" applyFont="1"/>
    <xf numFmtId="0" fontId="9" fillId="2" borderId="2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0" fontId="6" fillId="0" borderId="5" xfId="0" applyFont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6" xfId="0" applyFont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49" fontId="8" fillId="4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right" vertical="center" wrapText="1"/>
    </xf>
    <xf numFmtId="0" fontId="11" fillId="0" borderId="1" xfId="1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11" fillId="0" borderId="0" xfId="1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center" wrapText="1"/>
    </xf>
    <xf numFmtId="0" fontId="11" fillId="0" borderId="5" xfId="1" applyFont="1" applyBorder="1" applyAlignment="1" applyProtection="1">
      <alignment vertical="center" wrapText="1"/>
    </xf>
    <xf numFmtId="49" fontId="6" fillId="0" borderId="1" xfId="0" applyNumberFormat="1" applyFont="1" applyBorder="1" applyAlignment="1">
      <alignment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6" fillId="0" borderId="10" xfId="0" applyFont="1" applyBorder="1" applyAlignment="1">
      <alignment vertical="center" wrapText="1"/>
    </xf>
    <xf numFmtId="49" fontId="8" fillId="4" borderId="3" xfId="0" applyNumberFormat="1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3" borderId="1" xfId="0" applyFont="1" applyFill="1" applyBorder="1" applyAlignment="1">
      <alignment vertical="center" wrapText="1"/>
    </xf>
    <xf numFmtId="4" fontId="6" fillId="0" borderId="1" xfId="0" applyNumberFormat="1" applyFont="1" applyBorder="1" applyAlignment="1">
      <alignment vertical="center" wrapText="1"/>
    </xf>
    <xf numFmtId="0" fontId="14" fillId="0" borderId="0" xfId="0" applyFont="1"/>
    <xf numFmtId="0" fontId="15" fillId="0" borderId="0" xfId="0" applyFont="1"/>
    <xf numFmtId="49" fontId="15" fillId="0" borderId="0" xfId="0" applyNumberFormat="1" applyFont="1" applyAlignment="1">
      <alignment horizontal="right" vertical="center"/>
    </xf>
    <xf numFmtId="4" fontId="6" fillId="0" borderId="0" xfId="0" applyNumberFormat="1" applyFont="1"/>
    <xf numFmtId="4" fontId="16" fillId="0" borderId="0" xfId="0" applyNumberFormat="1" applyFont="1"/>
    <xf numFmtId="4" fontId="16" fillId="4" borderId="0" xfId="0" applyNumberFormat="1" applyFont="1" applyFill="1"/>
    <xf numFmtId="4" fontId="16" fillId="0" borderId="0" xfId="0" applyNumberFormat="1" applyFont="1" applyAlignment="1">
      <alignment horizontal="center" vertical="center"/>
    </xf>
    <xf numFmtId="4" fontId="3" fillId="0" borderId="0" xfId="0" applyNumberFormat="1" applyFont="1"/>
    <xf numFmtId="4" fontId="17" fillId="0" borderId="0" xfId="0" applyNumberFormat="1" applyFont="1"/>
    <xf numFmtId="0" fontId="7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2">
    <cellStyle name="xl32" xfId="1"/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EEBF7"/>
      <rgbColor rgb="FF660066"/>
      <rgbColor rgb="FFFF8080"/>
      <rgbColor rgb="FF0066CC"/>
      <rgbColor rgb="FFDAE3F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8"/>
  <sheetViews>
    <sheetView tabSelected="1" view="pageBreakPreview" zoomScale="110" zoomScaleNormal="110" zoomScalePageLayoutView="110" workbookViewId="0">
      <pane ySplit="12" topLeftCell="A185" activePane="bottomLeft" state="frozen"/>
      <selection pane="bottomLeft" activeCell="A10" sqref="A10:K10"/>
    </sheetView>
  </sheetViews>
  <sheetFormatPr defaultColWidth="9.140625" defaultRowHeight="15"/>
  <cols>
    <col min="1" max="1" width="5.7109375" style="14" customWidth="1"/>
    <col min="2" max="2" width="32.5703125" style="15" customWidth="1"/>
    <col min="3" max="3" width="9.140625" style="15"/>
    <col min="4" max="4" width="6.42578125" style="15" customWidth="1"/>
    <col min="5" max="5" width="13.42578125" style="15" customWidth="1"/>
    <col min="6" max="9" width="12.5703125" style="15" customWidth="1"/>
    <col min="10" max="10" width="13.85546875" style="15" customWidth="1"/>
    <col min="11" max="11" width="14.5703125" style="15" customWidth="1"/>
    <col min="12" max="12" width="24" style="16" hidden="1" customWidth="1"/>
    <col min="13" max="13" width="27" style="17" hidden="1" customWidth="1"/>
    <col min="14" max="14" width="9.140625" style="18" hidden="1"/>
    <col min="15" max="16384" width="9.140625" style="18"/>
  </cols>
  <sheetData>
    <row r="1" spans="1:13" ht="15" hidden="1" customHeight="1">
      <c r="E1" s="19"/>
      <c r="H1" s="20"/>
      <c r="I1" s="13" t="s">
        <v>0</v>
      </c>
      <c r="J1" s="13"/>
      <c r="K1" s="13"/>
    </row>
    <row r="2" spans="1:13" ht="12.75" hidden="1" customHeight="1">
      <c r="E2" s="19"/>
      <c r="H2" s="20"/>
      <c r="I2" s="13" t="s">
        <v>1</v>
      </c>
      <c r="J2" s="13"/>
      <c r="K2" s="13"/>
    </row>
    <row r="3" spans="1:13" ht="12.75" hidden="1" customHeight="1">
      <c r="E3" s="19"/>
      <c r="H3" s="20"/>
      <c r="I3" s="13" t="s">
        <v>2</v>
      </c>
      <c r="J3" s="13"/>
      <c r="K3" s="13"/>
    </row>
    <row r="4" spans="1:13" ht="12.75" hidden="1" customHeight="1">
      <c r="E4" s="19"/>
      <c r="H4" s="20"/>
      <c r="I4" s="13" t="s">
        <v>3</v>
      </c>
      <c r="J4" s="13"/>
      <c r="K4" s="13"/>
    </row>
    <row r="5" spans="1:13" ht="12.75" hidden="1" customHeight="1">
      <c r="E5" s="19"/>
      <c r="H5" s="20"/>
      <c r="I5" s="21"/>
      <c r="J5" s="21"/>
      <c r="K5" s="21"/>
    </row>
    <row r="6" spans="1:13" ht="12.75" hidden="1" customHeight="1">
      <c r="E6" s="19"/>
      <c r="H6" s="20"/>
      <c r="I6" s="12" t="s">
        <v>4</v>
      </c>
      <c r="J6" s="12"/>
      <c r="K6" s="12"/>
    </row>
    <row r="7" spans="1:13" ht="12.75" hidden="1" customHeight="1">
      <c r="E7" s="19"/>
      <c r="H7" s="20"/>
      <c r="I7" s="12" t="s">
        <v>5</v>
      </c>
      <c r="J7" s="12"/>
      <c r="K7" s="12"/>
    </row>
    <row r="8" spans="1:13" ht="12.75" hidden="1" customHeight="1">
      <c r="E8" s="19"/>
      <c r="H8" s="20"/>
      <c r="I8" s="12" t="s">
        <v>6</v>
      </c>
      <c r="J8" s="12"/>
      <c r="K8" s="12"/>
    </row>
    <row r="9" spans="1:13" s="116" customFormat="1" ht="58.5" customHeight="1">
      <c r="A9" s="111"/>
      <c r="B9" s="112"/>
      <c r="C9" s="113"/>
      <c r="D9" s="113"/>
      <c r="E9" s="19"/>
      <c r="F9" s="113"/>
      <c r="G9" s="113"/>
      <c r="H9" s="114"/>
      <c r="I9" s="115" t="s">
        <v>342</v>
      </c>
      <c r="J9" s="115"/>
      <c r="K9" s="115"/>
      <c r="L9" s="24"/>
      <c r="M9" s="25"/>
    </row>
    <row r="10" spans="1:13" ht="45" customHeight="1">
      <c r="A10" s="11" t="s">
        <v>7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</row>
    <row r="11" spans="1:13" ht="75.75" customHeight="1">
      <c r="A11" s="10" t="s">
        <v>8</v>
      </c>
      <c r="B11" s="9" t="s">
        <v>9</v>
      </c>
      <c r="C11" s="9" t="s">
        <v>10</v>
      </c>
      <c r="D11" s="9" t="s">
        <v>11</v>
      </c>
      <c r="E11" s="9" t="s">
        <v>12</v>
      </c>
      <c r="F11" s="9" t="s">
        <v>13</v>
      </c>
      <c r="G11" s="9"/>
      <c r="H11" s="9"/>
      <c r="I11" s="9"/>
      <c r="J11" s="9"/>
      <c r="K11" s="9" t="s">
        <v>14</v>
      </c>
    </row>
    <row r="12" spans="1:13">
      <c r="A12" s="10"/>
      <c r="B12" s="9"/>
      <c r="C12" s="9"/>
      <c r="D12" s="9"/>
      <c r="E12" s="9"/>
      <c r="F12" s="22">
        <v>2021</v>
      </c>
      <c r="G12" s="22">
        <v>2022</v>
      </c>
      <c r="H12" s="22">
        <v>2023</v>
      </c>
      <c r="I12" s="22">
        <v>2024</v>
      </c>
      <c r="J12" s="22">
        <v>2025</v>
      </c>
      <c r="K12" s="9"/>
    </row>
    <row r="13" spans="1:13" s="26" customFormat="1" ht="15" customHeight="1">
      <c r="A13" s="8" t="s">
        <v>15</v>
      </c>
      <c r="B13" s="8"/>
      <c r="C13" s="8"/>
      <c r="D13" s="8"/>
      <c r="E13" s="8"/>
      <c r="F13" s="8"/>
      <c r="G13" s="8"/>
      <c r="H13" s="8"/>
      <c r="I13" s="8"/>
      <c r="J13" s="8"/>
      <c r="K13" s="8"/>
      <c r="L13" s="24"/>
      <c r="M13" s="25"/>
    </row>
    <row r="14" spans="1:13" s="26" customFormat="1" ht="41.25" customHeight="1">
      <c r="A14" s="27">
        <v>1</v>
      </c>
      <c r="B14" s="7" t="s">
        <v>16</v>
      </c>
      <c r="C14" s="7"/>
      <c r="D14" s="7"/>
      <c r="E14" s="28">
        <f>SUM(E15:E21)</f>
        <v>617202427.56999993</v>
      </c>
      <c r="F14" s="28">
        <f>SUM(F15:F22)</f>
        <v>95428886.260000005</v>
      </c>
      <c r="G14" s="28">
        <f>SUM(G15:G22)</f>
        <v>110389920.41000001</v>
      </c>
      <c r="H14" s="28">
        <f>SUM(H15:H22)</f>
        <v>131904315.15000001</v>
      </c>
      <c r="I14" s="28">
        <f>SUM(I15:I22)</f>
        <v>139435894.44999999</v>
      </c>
      <c r="J14" s="28">
        <f>SUM(J15:J22)</f>
        <v>140706984</v>
      </c>
      <c r="K14" s="29"/>
      <c r="L14" s="24"/>
      <c r="M14" s="25"/>
    </row>
    <row r="15" spans="1:13" ht="59.25" customHeight="1">
      <c r="A15" s="30" t="s">
        <v>17</v>
      </c>
      <c r="B15" s="31" t="s">
        <v>18</v>
      </c>
      <c r="C15" s="22" t="s">
        <v>19</v>
      </c>
      <c r="D15" s="22" t="s">
        <v>20</v>
      </c>
      <c r="E15" s="32">
        <f t="shared" ref="E15:E35" si="0">SUM(F15:J15)</f>
        <v>41450375.020000003</v>
      </c>
      <c r="F15" s="32">
        <v>8254715.2000000002</v>
      </c>
      <c r="G15" s="32">
        <v>8889865.8900000006</v>
      </c>
      <c r="H15" s="32">
        <v>8887706.1500000004</v>
      </c>
      <c r="I15" s="32">
        <v>7405537.7800000003</v>
      </c>
      <c r="J15" s="32">
        <v>8012550</v>
      </c>
      <c r="K15" s="6" t="s">
        <v>21</v>
      </c>
    </row>
    <row r="16" spans="1:13" ht="45" customHeight="1">
      <c r="A16" s="34" t="s">
        <v>22</v>
      </c>
      <c r="B16" s="31" t="s">
        <v>23</v>
      </c>
      <c r="C16" s="22" t="s">
        <v>19</v>
      </c>
      <c r="D16" s="22" t="s">
        <v>20</v>
      </c>
      <c r="E16" s="32">
        <f t="shared" si="0"/>
        <v>233944239.44999999</v>
      </c>
      <c r="F16" s="32">
        <f>38050977.96+544983</f>
        <v>38595960.960000001</v>
      </c>
      <c r="G16" s="32">
        <f>42410473.82</f>
        <v>42410473.82</v>
      </c>
      <c r="H16" s="32">
        <v>46139840</v>
      </c>
      <c r="I16" s="32">
        <v>51235196.670000002</v>
      </c>
      <c r="J16" s="32">
        <f>56065800-503032</f>
        <v>55562768</v>
      </c>
      <c r="K16" s="6"/>
    </row>
    <row r="17" spans="1:13" ht="45.75" customHeight="1">
      <c r="A17" s="30" t="s">
        <v>24</v>
      </c>
      <c r="B17" s="31" t="s">
        <v>25</v>
      </c>
      <c r="C17" s="22">
        <v>2021</v>
      </c>
      <c r="D17" s="22" t="s">
        <v>20</v>
      </c>
      <c r="E17" s="32">
        <f t="shared" si="0"/>
        <v>97000</v>
      </c>
      <c r="F17" s="32">
        <v>97000</v>
      </c>
      <c r="G17" s="32">
        <v>0</v>
      </c>
      <c r="H17" s="32">
        <v>0</v>
      </c>
      <c r="I17" s="32">
        <v>0</v>
      </c>
      <c r="J17" s="32">
        <v>0</v>
      </c>
      <c r="K17" s="9" t="s">
        <v>26</v>
      </c>
    </row>
    <row r="18" spans="1:13" ht="45.75" customHeight="1">
      <c r="A18" s="30" t="s">
        <v>27</v>
      </c>
      <c r="B18" s="31" t="s">
        <v>28</v>
      </c>
      <c r="C18" s="22">
        <v>2021</v>
      </c>
      <c r="D18" s="22" t="s">
        <v>20</v>
      </c>
      <c r="E18" s="32">
        <f t="shared" si="0"/>
        <v>14114.099999999999</v>
      </c>
      <c r="F18" s="32">
        <f>45814-31699.9</f>
        <v>14114.099999999999</v>
      </c>
      <c r="G18" s="32">
        <v>0</v>
      </c>
      <c r="H18" s="32">
        <v>0</v>
      </c>
      <c r="I18" s="32">
        <v>0</v>
      </c>
      <c r="J18" s="32">
        <v>0</v>
      </c>
      <c r="K18" s="9"/>
    </row>
    <row r="19" spans="1:13" ht="45.75" customHeight="1">
      <c r="A19" s="30" t="s">
        <v>29</v>
      </c>
      <c r="B19" s="31" t="s">
        <v>30</v>
      </c>
      <c r="C19" s="22">
        <v>2024</v>
      </c>
      <c r="D19" s="22" t="s">
        <v>20</v>
      </c>
      <c r="E19" s="32">
        <f t="shared" si="0"/>
        <v>100000</v>
      </c>
      <c r="F19" s="32"/>
      <c r="G19" s="32"/>
      <c r="H19" s="32"/>
      <c r="I19" s="32">
        <v>100000</v>
      </c>
      <c r="J19" s="32">
        <v>0</v>
      </c>
      <c r="K19" s="35" t="s">
        <v>31</v>
      </c>
    </row>
    <row r="20" spans="1:13" ht="45.75" customHeight="1">
      <c r="A20" s="30" t="s">
        <v>32</v>
      </c>
      <c r="B20" s="31" t="s">
        <v>33</v>
      </c>
      <c r="C20" s="22">
        <v>2024</v>
      </c>
      <c r="D20" s="22" t="s">
        <v>20</v>
      </c>
      <c r="E20" s="32">
        <f t="shared" si="0"/>
        <v>0</v>
      </c>
      <c r="F20" s="32"/>
      <c r="G20" s="32"/>
      <c r="H20" s="32"/>
      <c r="I20" s="32">
        <v>0</v>
      </c>
      <c r="J20" s="32">
        <v>0</v>
      </c>
      <c r="K20" s="35" t="s">
        <v>34</v>
      </c>
    </row>
    <row r="21" spans="1:13" ht="99" customHeight="1">
      <c r="A21" s="34" t="s">
        <v>35</v>
      </c>
      <c r="B21" s="36" t="s">
        <v>36</v>
      </c>
      <c r="C21" s="22" t="s">
        <v>19</v>
      </c>
      <c r="D21" s="5" t="s">
        <v>37</v>
      </c>
      <c r="E21" s="32">
        <f t="shared" si="0"/>
        <v>341596699</v>
      </c>
      <c r="F21" s="32">
        <v>48467096</v>
      </c>
      <c r="G21" s="32">
        <f>55778289+2647719</f>
        <v>58426008</v>
      </c>
      <c r="H21" s="32">
        <v>76876769</v>
      </c>
      <c r="I21" s="32">
        <v>80695160</v>
      </c>
      <c r="J21" s="32">
        <v>77131666</v>
      </c>
      <c r="K21" s="9" t="s">
        <v>21</v>
      </c>
    </row>
    <row r="22" spans="1:13" ht="57.75" customHeight="1">
      <c r="A22" s="34" t="s">
        <v>38</v>
      </c>
      <c r="B22" s="31" t="s">
        <v>39</v>
      </c>
      <c r="C22" s="22">
        <v>2022</v>
      </c>
      <c r="D22" s="5"/>
      <c r="E22" s="32">
        <f t="shared" si="0"/>
        <v>663572.69999999995</v>
      </c>
      <c r="F22" s="32">
        <v>0</v>
      </c>
      <c r="G22" s="32">
        <v>663572.69999999995</v>
      </c>
      <c r="H22" s="32">
        <v>0</v>
      </c>
      <c r="I22" s="32">
        <v>0</v>
      </c>
      <c r="J22" s="32">
        <v>0</v>
      </c>
      <c r="K22" s="9"/>
    </row>
    <row r="23" spans="1:13" s="26" customFormat="1" ht="47.25" customHeight="1">
      <c r="A23" s="38" t="s">
        <v>40</v>
      </c>
      <c r="B23" s="4" t="s">
        <v>41</v>
      </c>
      <c r="C23" s="4"/>
      <c r="D23" s="4"/>
      <c r="E23" s="28">
        <f t="shared" si="0"/>
        <v>233800</v>
      </c>
      <c r="F23" s="28">
        <f>SUM(F24:F25)</f>
        <v>53800</v>
      </c>
      <c r="G23" s="28">
        <f>SUM(G24:G25)</f>
        <v>180000</v>
      </c>
      <c r="H23" s="28">
        <f>SUM(H24:H25)</f>
        <v>0</v>
      </c>
      <c r="I23" s="28">
        <f>SUM(I24:I25)</f>
        <v>0</v>
      </c>
      <c r="J23" s="28">
        <f>SUM(J24:J25)</f>
        <v>0</v>
      </c>
      <c r="K23" s="40"/>
      <c r="L23" s="24"/>
      <c r="M23" s="25"/>
    </row>
    <row r="24" spans="1:13" ht="45" customHeight="1">
      <c r="A24" s="34" t="s">
        <v>42</v>
      </c>
      <c r="B24" s="41" t="s">
        <v>43</v>
      </c>
      <c r="C24" s="42" t="s">
        <v>44</v>
      </c>
      <c r="D24" s="5" t="s">
        <v>20</v>
      </c>
      <c r="E24" s="32">
        <f t="shared" si="0"/>
        <v>53800</v>
      </c>
      <c r="F24" s="32">
        <v>53800</v>
      </c>
      <c r="G24" s="32">
        <v>0</v>
      </c>
      <c r="H24" s="32">
        <v>0</v>
      </c>
      <c r="I24" s="32">
        <v>0</v>
      </c>
      <c r="J24" s="32">
        <v>0</v>
      </c>
      <c r="K24" s="35" t="s">
        <v>21</v>
      </c>
    </row>
    <row r="25" spans="1:13" ht="51.75" customHeight="1">
      <c r="A25" s="34" t="s">
        <v>45</v>
      </c>
      <c r="B25" s="41" t="s">
        <v>46</v>
      </c>
      <c r="C25" s="22">
        <v>2022</v>
      </c>
      <c r="D25" s="5"/>
      <c r="E25" s="32">
        <f t="shared" si="0"/>
        <v>180000</v>
      </c>
      <c r="F25" s="32">
        <v>0</v>
      </c>
      <c r="G25" s="32">
        <v>180000</v>
      </c>
      <c r="H25" s="32">
        <v>0</v>
      </c>
      <c r="I25" s="32">
        <v>0</v>
      </c>
      <c r="J25" s="32">
        <v>0</v>
      </c>
      <c r="K25" s="22" t="s">
        <v>47</v>
      </c>
    </row>
    <row r="26" spans="1:13" s="26" customFormat="1" ht="30.75" customHeight="1">
      <c r="A26" s="38" t="s">
        <v>48</v>
      </c>
      <c r="B26" s="7" t="s">
        <v>49</v>
      </c>
      <c r="C26" s="7"/>
      <c r="D26" s="7"/>
      <c r="E26" s="28">
        <f t="shared" si="0"/>
        <v>5758677.7400000002</v>
      </c>
      <c r="F26" s="28">
        <f>SUM(F27:F37)</f>
        <v>1744123.06</v>
      </c>
      <c r="G26" s="28">
        <f>SUM(G27:G37)</f>
        <v>1194158.03</v>
      </c>
      <c r="H26" s="28">
        <f>SUM(H27:H37)</f>
        <v>0</v>
      </c>
      <c r="I26" s="28">
        <f>SUM(I27:I37)</f>
        <v>660793.36</v>
      </c>
      <c r="J26" s="28">
        <f>SUM(J27:J40)</f>
        <v>2159603.29</v>
      </c>
      <c r="K26" s="43"/>
      <c r="L26" s="24"/>
      <c r="M26" s="25"/>
    </row>
    <row r="27" spans="1:13" ht="33" customHeight="1">
      <c r="A27" s="34" t="s">
        <v>50</v>
      </c>
      <c r="B27" s="44" t="s">
        <v>51</v>
      </c>
      <c r="C27" s="22">
        <v>2021</v>
      </c>
      <c r="D27" s="3"/>
      <c r="E27" s="32">
        <f t="shared" si="0"/>
        <v>76679</v>
      </c>
      <c r="F27" s="32">
        <v>76679</v>
      </c>
      <c r="G27" s="32">
        <v>0</v>
      </c>
      <c r="H27" s="32">
        <v>0</v>
      </c>
      <c r="I27" s="32">
        <v>0</v>
      </c>
      <c r="J27" s="32">
        <v>0</v>
      </c>
      <c r="K27" s="22" t="s">
        <v>52</v>
      </c>
    </row>
    <row r="28" spans="1:13" ht="34.5" customHeight="1">
      <c r="A28" s="34" t="s">
        <v>53</v>
      </c>
      <c r="B28" s="44" t="s">
        <v>54</v>
      </c>
      <c r="C28" s="22">
        <v>2021</v>
      </c>
      <c r="D28" s="3"/>
      <c r="E28" s="32">
        <f t="shared" si="0"/>
        <v>579128</v>
      </c>
      <c r="F28" s="32">
        <v>579128</v>
      </c>
      <c r="G28" s="32">
        <v>0</v>
      </c>
      <c r="H28" s="32">
        <v>0</v>
      </c>
      <c r="I28" s="32">
        <v>0</v>
      </c>
      <c r="J28" s="32">
        <v>0</v>
      </c>
      <c r="K28" s="9" t="s">
        <v>26</v>
      </c>
    </row>
    <row r="29" spans="1:13" ht="42" customHeight="1">
      <c r="A29" s="34" t="s">
        <v>55</v>
      </c>
      <c r="B29" s="44" t="s">
        <v>56</v>
      </c>
      <c r="C29" s="22">
        <v>2024</v>
      </c>
      <c r="D29" s="3"/>
      <c r="E29" s="32">
        <f t="shared" si="0"/>
        <v>116635.33</v>
      </c>
      <c r="F29" s="32">
        <v>0</v>
      </c>
      <c r="G29" s="32">
        <v>0</v>
      </c>
      <c r="H29" s="32">
        <v>0</v>
      </c>
      <c r="I29" s="32">
        <v>116635.33</v>
      </c>
      <c r="J29" s="32">
        <v>0</v>
      </c>
      <c r="K29" s="9"/>
    </row>
    <row r="30" spans="1:13" ht="42.75" customHeight="1">
      <c r="A30" s="34" t="s">
        <v>57</v>
      </c>
      <c r="B30" s="31" t="s">
        <v>58</v>
      </c>
      <c r="C30" s="22" t="s">
        <v>59</v>
      </c>
      <c r="D30" s="3"/>
      <c r="E30" s="32">
        <f t="shared" si="0"/>
        <v>2176632.12</v>
      </c>
      <c r="F30" s="32">
        <f>SUM(G30:K30)</f>
        <v>1088316.06</v>
      </c>
      <c r="G30" s="32">
        <f>SUM(H30:K30)</f>
        <v>544158.03</v>
      </c>
      <c r="H30" s="32">
        <v>0</v>
      </c>
      <c r="I30" s="32">
        <f>323051.92+221106.11</f>
        <v>544158.03</v>
      </c>
      <c r="J30" s="32">
        <f>SUM(K30:M30)</f>
        <v>0</v>
      </c>
      <c r="K30" s="9" t="s">
        <v>47</v>
      </c>
    </row>
    <row r="31" spans="1:13" ht="39" customHeight="1">
      <c r="A31" s="34" t="s">
        <v>60</v>
      </c>
      <c r="B31" s="31" t="s">
        <v>61</v>
      </c>
      <c r="C31" s="22">
        <v>2022</v>
      </c>
      <c r="D31" s="3"/>
      <c r="E31" s="32">
        <f t="shared" si="0"/>
        <v>100000</v>
      </c>
      <c r="F31" s="32">
        <v>0</v>
      </c>
      <c r="G31" s="32">
        <v>100000</v>
      </c>
      <c r="H31" s="32">
        <v>0</v>
      </c>
      <c r="I31" s="32">
        <v>0</v>
      </c>
      <c r="J31" s="32">
        <v>0</v>
      </c>
      <c r="K31" s="9"/>
    </row>
    <row r="32" spans="1:13" ht="39" customHeight="1">
      <c r="A32" s="34" t="s">
        <v>62</v>
      </c>
      <c r="B32" s="31" t="s">
        <v>63</v>
      </c>
      <c r="C32" s="22">
        <v>2024</v>
      </c>
      <c r="D32" s="3"/>
      <c r="E32" s="32">
        <f t="shared" si="0"/>
        <v>0</v>
      </c>
      <c r="F32" s="32">
        <v>0</v>
      </c>
      <c r="G32" s="32">
        <v>0</v>
      </c>
      <c r="H32" s="32">
        <v>0</v>
      </c>
      <c r="I32" s="32">
        <v>0</v>
      </c>
      <c r="J32" s="32">
        <v>0</v>
      </c>
      <c r="K32" s="9"/>
    </row>
    <row r="33" spans="1:13" ht="39" customHeight="1">
      <c r="A33" s="34" t="s">
        <v>64</v>
      </c>
      <c r="B33" s="31" t="s">
        <v>65</v>
      </c>
      <c r="C33" s="22">
        <v>2022</v>
      </c>
      <c r="D33" s="3"/>
      <c r="E33" s="32">
        <f t="shared" si="0"/>
        <v>550000</v>
      </c>
      <c r="F33" s="32">
        <v>0</v>
      </c>
      <c r="G33" s="32">
        <v>550000</v>
      </c>
      <c r="H33" s="32">
        <v>0</v>
      </c>
      <c r="I33" s="32">
        <v>0</v>
      </c>
      <c r="J33" s="32">
        <v>0</v>
      </c>
      <c r="K33" s="9"/>
    </row>
    <row r="34" spans="1:13" ht="78.75" customHeight="1">
      <c r="A34" s="34" t="s">
        <v>66</v>
      </c>
      <c r="B34" s="44" t="s">
        <v>67</v>
      </c>
      <c r="C34" s="22"/>
      <c r="D34" s="2"/>
      <c r="E34" s="32">
        <f t="shared" si="0"/>
        <v>0</v>
      </c>
      <c r="F34" s="32">
        <v>0</v>
      </c>
      <c r="G34" s="32">
        <v>0</v>
      </c>
      <c r="H34" s="32">
        <v>0</v>
      </c>
      <c r="I34" s="32">
        <v>0</v>
      </c>
      <c r="J34" s="32">
        <v>0</v>
      </c>
      <c r="K34" s="3" t="s">
        <v>31</v>
      </c>
    </row>
    <row r="35" spans="1:13" ht="42.75" customHeight="1">
      <c r="A35" s="34" t="s">
        <v>68</v>
      </c>
      <c r="B35" s="31" t="s">
        <v>69</v>
      </c>
      <c r="C35" s="22">
        <v>2023</v>
      </c>
      <c r="D35" s="2"/>
      <c r="E35" s="32">
        <f t="shared" si="0"/>
        <v>0</v>
      </c>
      <c r="F35" s="32">
        <v>0</v>
      </c>
      <c r="G35" s="32">
        <v>0</v>
      </c>
      <c r="H35" s="32">
        <v>0</v>
      </c>
      <c r="I35" s="32">
        <v>0</v>
      </c>
      <c r="J35" s="32">
        <v>0</v>
      </c>
      <c r="K35" s="3"/>
    </row>
    <row r="36" spans="1:13" ht="42" customHeight="1">
      <c r="A36" s="34" t="s">
        <v>70</v>
      </c>
      <c r="B36" s="31" t="s">
        <v>71</v>
      </c>
      <c r="C36" s="22"/>
      <c r="D36" s="2"/>
      <c r="E36" s="32">
        <v>0</v>
      </c>
      <c r="F36" s="32">
        <v>0</v>
      </c>
      <c r="G36" s="32">
        <v>0</v>
      </c>
      <c r="H36" s="32">
        <v>0</v>
      </c>
      <c r="I36" s="32">
        <v>0</v>
      </c>
      <c r="J36" s="32">
        <v>0</v>
      </c>
      <c r="K36" s="3"/>
    </row>
    <row r="37" spans="1:13" ht="48" customHeight="1">
      <c r="A37" s="34" t="s">
        <v>72</v>
      </c>
      <c r="B37" s="31" t="s">
        <v>73</v>
      </c>
      <c r="C37" s="22">
        <v>2022</v>
      </c>
      <c r="D37" s="2"/>
      <c r="E37" s="32">
        <f t="shared" ref="E37:E45" si="1">SUM(F37:J37)</f>
        <v>0</v>
      </c>
      <c r="F37" s="32">
        <v>0</v>
      </c>
      <c r="G37" s="32">
        <v>0</v>
      </c>
      <c r="H37" s="32">
        <v>0</v>
      </c>
      <c r="I37" s="32">
        <v>0</v>
      </c>
      <c r="J37" s="32">
        <v>0</v>
      </c>
      <c r="K37" s="3"/>
    </row>
    <row r="38" spans="1:13" ht="40.5" customHeight="1">
      <c r="A38" s="34" t="s">
        <v>74</v>
      </c>
      <c r="B38" s="44" t="s">
        <v>75</v>
      </c>
      <c r="C38" s="22">
        <v>2025</v>
      </c>
      <c r="D38" s="2"/>
      <c r="E38" s="32">
        <f t="shared" si="1"/>
        <v>325504.65999999997</v>
      </c>
      <c r="F38" s="32">
        <v>0</v>
      </c>
      <c r="G38" s="32">
        <v>0</v>
      </c>
      <c r="H38" s="32">
        <v>0</v>
      </c>
      <c r="I38" s="32">
        <v>0</v>
      </c>
      <c r="J38" s="32">
        <v>325504.65999999997</v>
      </c>
      <c r="K38" s="45"/>
    </row>
    <row r="39" spans="1:13" ht="42.75" customHeight="1">
      <c r="A39" s="34" t="s">
        <v>76</v>
      </c>
      <c r="B39" s="44" t="s">
        <v>77</v>
      </c>
      <c r="C39" s="22">
        <v>2025</v>
      </c>
      <c r="D39" s="2"/>
      <c r="E39" s="32">
        <f t="shared" si="1"/>
        <v>600000</v>
      </c>
      <c r="F39" s="32">
        <v>0</v>
      </c>
      <c r="G39" s="32">
        <v>0</v>
      </c>
      <c r="H39" s="32">
        <v>0</v>
      </c>
      <c r="I39" s="32">
        <v>0</v>
      </c>
      <c r="J39" s="32">
        <v>600000</v>
      </c>
      <c r="K39" s="45"/>
    </row>
    <row r="40" spans="1:13" ht="39.75" customHeight="1">
      <c r="A40" s="34" t="s">
        <v>78</v>
      </c>
      <c r="B40" s="44" t="s">
        <v>79</v>
      </c>
      <c r="C40" s="22">
        <v>2025</v>
      </c>
      <c r="D40" s="2"/>
      <c r="E40" s="32">
        <f t="shared" si="1"/>
        <v>1234098.6299999999</v>
      </c>
      <c r="F40" s="32">
        <v>0</v>
      </c>
      <c r="G40" s="32">
        <v>0</v>
      </c>
      <c r="H40" s="32">
        <v>0</v>
      </c>
      <c r="I40" s="32">
        <v>0</v>
      </c>
      <c r="J40" s="32">
        <v>1234098.6299999999</v>
      </c>
      <c r="K40" s="45"/>
    </row>
    <row r="41" spans="1:13" s="26" customFormat="1" ht="46.5" customHeight="1">
      <c r="A41" s="38" t="s">
        <v>80</v>
      </c>
      <c r="B41" s="4" t="s">
        <v>81</v>
      </c>
      <c r="C41" s="4"/>
      <c r="D41" s="4"/>
      <c r="E41" s="28">
        <f t="shared" si="1"/>
        <v>300000</v>
      </c>
      <c r="F41" s="28">
        <f>F42</f>
        <v>300000</v>
      </c>
      <c r="G41" s="28">
        <f>G42</f>
        <v>0</v>
      </c>
      <c r="H41" s="28">
        <f>H42</f>
        <v>0</v>
      </c>
      <c r="I41" s="28">
        <f>I42</f>
        <v>0</v>
      </c>
      <c r="J41" s="28">
        <f>J42</f>
        <v>0</v>
      </c>
      <c r="K41" s="43"/>
      <c r="L41" s="24"/>
      <c r="M41" s="25"/>
    </row>
    <row r="42" spans="1:13" ht="58.5" customHeight="1">
      <c r="A42" s="34" t="s">
        <v>82</v>
      </c>
      <c r="B42" s="31" t="s">
        <v>83</v>
      </c>
      <c r="C42" s="22" t="s">
        <v>44</v>
      </c>
      <c r="D42" s="22" t="s">
        <v>20</v>
      </c>
      <c r="E42" s="46">
        <f t="shared" si="1"/>
        <v>300000</v>
      </c>
      <c r="F42" s="32">
        <v>300000</v>
      </c>
      <c r="G42" s="32">
        <v>0</v>
      </c>
      <c r="H42" s="32">
        <v>0</v>
      </c>
      <c r="I42" s="32">
        <v>0</v>
      </c>
      <c r="J42" s="32">
        <v>0</v>
      </c>
      <c r="K42" s="35" t="s">
        <v>21</v>
      </c>
    </row>
    <row r="43" spans="1:13" s="26" customFormat="1" ht="26.25" customHeight="1">
      <c r="A43" s="1"/>
      <c r="B43" s="100" t="s">
        <v>84</v>
      </c>
      <c r="C43" s="100"/>
      <c r="D43" s="47" t="s">
        <v>85</v>
      </c>
      <c r="E43" s="48">
        <f t="shared" si="1"/>
        <v>624158478.00999999</v>
      </c>
      <c r="F43" s="48">
        <f>F41+F26+F23+F14</f>
        <v>97526809.320000008</v>
      </c>
      <c r="G43" s="48">
        <f>G41+G26+G23+G14</f>
        <v>111764078.44000001</v>
      </c>
      <c r="H43" s="48">
        <f>H41+H26+H23+H14</f>
        <v>131904315.15000001</v>
      </c>
      <c r="I43" s="48">
        <f>I41+I26+I23+I14</f>
        <v>140096687.81</v>
      </c>
      <c r="J43" s="48">
        <f>J41+J26+J23+J14</f>
        <v>142866587.28999999</v>
      </c>
      <c r="K43" s="101"/>
      <c r="L43" s="25">
        <f>L44+L45</f>
        <v>142866587.28999999</v>
      </c>
      <c r="M43" s="25"/>
    </row>
    <row r="44" spans="1:13" s="26" customFormat="1">
      <c r="A44" s="1"/>
      <c r="B44" s="100"/>
      <c r="C44" s="100"/>
      <c r="D44" s="47" t="s">
        <v>20</v>
      </c>
      <c r="E44" s="48">
        <f t="shared" si="1"/>
        <v>281898206.31000006</v>
      </c>
      <c r="F44" s="48">
        <f>F43-F45</f>
        <v>49059713.320000008</v>
      </c>
      <c r="G44" s="48">
        <f>G43-G45</f>
        <v>52674497.74000001</v>
      </c>
      <c r="H44" s="48">
        <f>H43-H45</f>
        <v>55027546.150000006</v>
      </c>
      <c r="I44" s="48">
        <f>I43-I45</f>
        <v>59401527.810000002</v>
      </c>
      <c r="J44" s="48">
        <f>J43-J45</f>
        <v>65734921.289999992</v>
      </c>
      <c r="K44" s="101"/>
      <c r="L44" s="25">
        <f>J15+J16+J38+J39+J40</f>
        <v>65734921.289999999</v>
      </c>
      <c r="M44" s="25"/>
    </row>
    <row r="45" spans="1:13" s="26" customFormat="1" ht="20.25" customHeight="1">
      <c r="A45" s="1"/>
      <c r="B45" s="100"/>
      <c r="C45" s="100"/>
      <c r="D45" s="47" t="s">
        <v>37</v>
      </c>
      <c r="E45" s="48">
        <f t="shared" si="1"/>
        <v>342260271.69999999</v>
      </c>
      <c r="F45" s="48">
        <f>F21</f>
        <v>48467096</v>
      </c>
      <c r="G45" s="48">
        <f>G21+G22</f>
        <v>59089580.700000003</v>
      </c>
      <c r="H45" s="48">
        <f>H21+H22</f>
        <v>76876769</v>
      </c>
      <c r="I45" s="48">
        <f>I21+I22</f>
        <v>80695160</v>
      </c>
      <c r="J45" s="48">
        <f>J21+J22</f>
        <v>77131666</v>
      </c>
      <c r="K45" s="101"/>
      <c r="L45" s="25">
        <f>J21</f>
        <v>77131666</v>
      </c>
      <c r="M45" s="25"/>
    </row>
    <row r="46" spans="1:13" s="26" customFormat="1" ht="15" customHeight="1">
      <c r="A46" s="8" t="s">
        <v>86</v>
      </c>
      <c r="B46" s="8"/>
      <c r="C46" s="8"/>
      <c r="D46" s="8"/>
      <c r="E46" s="8"/>
      <c r="F46" s="8"/>
      <c r="G46" s="8"/>
      <c r="H46" s="8"/>
      <c r="I46" s="8"/>
      <c r="J46" s="8"/>
      <c r="K46" s="8"/>
      <c r="L46" s="24"/>
      <c r="M46" s="25"/>
    </row>
    <row r="47" spans="1:13" s="26" customFormat="1" ht="41.25" customHeight="1">
      <c r="A47" s="49">
        <v>5</v>
      </c>
      <c r="B47" s="7" t="s">
        <v>87</v>
      </c>
      <c r="C47" s="7"/>
      <c r="D47" s="7"/>
      <c r="E47" s="50">
        <f>SUM(E48:E57)</f>
        <v>1240361601.97</v>
      </c>
      <c r="F47" s="50">
        <f>SUM(F48:F57)</f>
        <v>198010510.65000001</v>
      </c>
      <c r="G47" s="50">
        <f>SUM(G48:G57)</f>
        <v>214493796.60000002</v>
      </c>
      <c r="H47" s="28">
        <f>SUM(H48:H57)</f>
        <v>237591667.66</v>
      </c>
      <c r="I47" s="28">
        <f>SUM(I48:I58)</f>
        <v>271737975.81</v>
      </c>
      <c r="J47" s="28">
        <f>SUM(J48:J58)</f>
        <v>319090115.25</v>
      </c>
      <c r="K47" s="51"/>
      <c r="L47" s="24"/>
      <c r="M47" s="25"/>
    </row>
    <row r="48" spans="1:13" ht="60" customHeight="1">
      <c r="A48" s="34" t="s">
        <v>88</v>
      </c>
      <c r="B48" s="31" t="s">
        <v>89</v>
      </c>
      <c r="C48" s="22" t="s">
        <v>19</v>
      </c>
      <c r="D48" s="22" t="s">
        <v>20</v>
      </c>
      <c r="E48" s="32">
        <f t="shared" ref="E48:E58" si="2">SUM(F48:J48)</f>
        <v>1215542</v>
      </c>
      <c r="F48" s="32">
        <f>340250-90962</f>
        <v>249288</v>
      </c>
      <c r="G48" s="32">
        <f>249000-62796</f>
        <v>186204</v>
      </c>
      <c r="H48" s="32">
        <v>249000</v>
      </c>
      <c r="I48" s="32">
        <f>249000+84750-2700</f>
        <v>331050</v>
      </c>
      <c r="J48" s="32">
        <v>200000</v>
      </c>
      <c r="K48" s="22" t="s">
        <v>90</v>
      </c>
    </row>
    <row r="49" spans="1:13" ht="39.75" customHeight="1">
      <c r="A49" s="52" t="s">
        <v>91</v>
      </c>
      <c r="B49" s="53" t="s">
        <v>92</v>
      </c>
      <c r="C49" s="54" t="s">
        <v>19</v>
      </c>
      <c r="D49" s="54" t="s">
        <v>20</v>
      </c>
      <c r="E49" s="55">
        <f t="shared" si="2"/>
        <v>322266633.55000001</v>
      </c>
      <c r="F49" s="55">
        <v>54554305.649999999</v>
      </c>
      <c r="G49" s="55">
        <v>57975612.68</v>
      </c>
      <c r="H49" s="55">
        <v>64529963.659999996</v>
      </c>
      <c r="I49" s="55">
        <v>70287349.310000002</v>
      </c>
      <c r="J49" s="55">
        <f>76604140-1302194.75-282843-99700</f>
        <v>74919402.25</v>
      </c>
      <c r="K49" s="9" t="s">
        <v>93</v>
      </c>
    </row>
    <row r="50" spans="1:13" ht="80.25" customHeight="1">
      <c r="A50" s="34" t="s">
        <v>94</v>
      </c>
      <c r="B50" s="41" t="s">
        <v>95</v>
      </c>
      <c r="C50" s="22" t="s">
        <v>19</v>
      </c>
      <c r="D50" s="22" t="s">
        <v>96</v>
      </c>
      <c r="E50" s="32">
        <f t="shared" si="2"/>
        <v>97925897.560000002</v>
      </c>
      <c r="F50" s="32">
        <v>14601600</v>
      </c>
      <c r="G50" s="32">
        <v>14354201.560000001</v>
      </c>
      <c r="H50" s="32">
        <v>17128800</v>
      </c>
      <c r="I50" s="32">
        <v>23199696</v>
      </c>
      <c r="J50" s="32">
        <v>28641600</v>
      </c>
      <c r="K50" s="9"/>
    </row>
    <row r="51" spans="1:13" ht="147.75" customHeight="1">
      <c r="A51" s="34" t="s">
        <v>97</v>
      </c>
      <c r="B51" s="31" t="s">
        <v>98</v>
      </c>
      <c r="C51" s="22" t="s">
        <v>19</v>
      </c>
      <c r="D51" s="9" t="s">
        <v>37</v>
      </c>
      <c r="E51" s="32">
        <f t="shared" si="2"/>
        <v>764434010</v>
      </c>
      <c r="F51" s="32">
        <v>119590217</v>
      </c>
      <c r="G51" s="32">
        <f>127712433+4285153</f>
        <v>131997586</v>
      </c>
      <c r="H51" s="32">
        <v>143108579</v>
      </c>
      <c r="I51" s="32">
        <v>166259503</v>
      </c>
      <c r="J51" s="32">
        <v>203478125</v>
      </c>
      <c r="K51" s="9"/>
    </row>
    <row r="52" spans="1:13" ht="58.5" customHeight="1">
      <c r="A52" s="34" t="s">
        <v>99</v>
      </c>
      <c r="B52" s="31" t="s">
        <v>100</v>
      </c>
      <c r="C52" s="22"/>
      <c r="D52" s="9"/>
      <c r="E52" s="32">
        <f t="shared" si="2"/>
        <v>468442.36</v>
      </c>
      <c r="F52" s="32">
        <v>0</v>
      </c>
      <c r="G52" s="32">
        <v>468442.36</v>
      </c>
      <c r="H52" s="32">
        <v>0</v>
      </c>
      <c r="I52" s="32">
        <v>0</v>
      </c>
      <c r="J52" s="56">
        <v>0</v>
      </c>
      <c r="K52" s="9"/>
    </row>
    <row r="53" spans="1:13" ht="93" customHeight="1">
      <c r="A53" s="34" t="s">
        <v>101</v>
      </c>
      <c r="B53" s="41" t="s">
        <v>102</v>
      </c>
      <c r="C53" s="22" t="s">
        <v>19</v>
      </c>
      <c r="D53" s="9"/>
      <c r="E53" s="32">
        <f t="shared" si="2"/>
        <v>16171118</v>
      </c>
      <c r="F53" s="32">
        <v>2886600</v>
      </c>
      <c r="G53" s="32">
        <v>2567650</v>
      </c>
      <c r="H53" s="32">
        <v>3890450</v>
      </c>
      <c r="I53" s="32">
        <v>3559018</v>
      </c>
      <c r="J53" s="32">
        <v>3267400</v>
      </c>
      <c r="K53" s="9"/>
    </row>
    <row r="54" spans="1:13" ht="126" customHeight="1">
      <c r="A54" s="34" t="s">
        <v>103</v>
      </c>
      <c r="B54" s="41" t="s">
        <v>104</v>
      </c>
      <c r="C54" s="22" t="s">
        <v>19</v>
      </c>
      <c r="D54" s="22" t="s">
        <v>105</v>
      </c>
      <c r="E54" s="32">
        <f t="shared" si="2"/>
        <v>36768390</v>
      </c>
      <c r="F54" s="32">
        <v>6128500</v>
      </c>
      <c r="G54" s="32">
        <v>6889190</v>
      </c>
      <c r="H54" s="32">
        <v>8424350</v>
      </c>
      <c r="I54" s="32">
        <v>7412850</v>
      </c>
      <c r="J54" s="32">
        <v>7913500</v>
      </c>
      <c r="K54" s="9"/>
    </row>
    <row r="55" spans="1:13" ht="111" customHeight="1">
      <c r="A55" s="34" t="s">
        <v>106</v>
      </c>
      <c r="B55" s="41" t="s">
        <v>107</v>
      </c>
      <c r="C55" s="22" t="s">
        <v>108</v>
      </c>
      <c r="D55" s="22" t="s">
        <v>20</v>
      </c>
      <c r="E55" s="32">
        <f t="shared" si="2"/>
        <v>921919.5</v>
      </c>
      <c r="F55" s="32">
        <v>0</v>
      </c>
      <c r="G55" s="32">
        <v>54910</v>
      </c>
      <c r="H55" s="32">
        <v>260525</v>
      </c>
      <c r="I55" s="32">
        <v>358244.5</v>
      </c>
      <c r="J55" s="32">
        <f>200000+48240</f>
        <v>248240</v>
      </c>
      <c r="K55" s="9"/>
    </row>
    <row r="56" spans="1:13" ht="39.75" customHeight="1">
      <c r="A56" s="34" t="s">
        <v>109</v>
      </c>
      <c r="B56" s="57" t="s">
        <v>110</v>
      </c>
      <c r="C56" s="22"/>
      <c r="D56" s="22" t="s">
        <v>20</v>
      </c>
      <c r="E56" s="32">
        <f t="shared" si="2"/>
        <v>95849</v>
      </c>
      <c r="F56" s="32">
        <v>0</v>
      </c>
      <c r="G56" s="32">
        <v>0</v>
      </c>
      <c r="H56" s="32">
        <v>0</v>
      </c>
      <c r="I56" s="32">
        <f>86915.4+8933.6</f>
        <v>95849</v>
      </c>
      <c r="J56" s="32">
        <v>0</v>
      </c>
      <c r="K56" s="58" t="s">
        <v>111</v>
      </c>
    </row>
    <row r="57" spans="1:13" s="26" customFormat="1" ht="30.75" customHeight="1">
      <c r="A57" s="34" t="s">
        <v>112</v>
      </c>
      <c r="B57" s="59" t="s">
        <v>113</v>
      </c>
      <c r="C57" s="33" t="s">
        <v>108</v>
      </c>
      <c r="D57" s="33" t="s">
        <v>20</v>
      </c>
      <c r="E57" s="32">
        <f t="shared" si="2"/>
        <v>93800</v>
      </c>
      <c r="F57" s="32">
        <v>0</v>
      </c>
      <c r="G57" s="32">
        <v>0</v>
      </c>
      <c r="H57" s="32">
        <v>0</v>
      </c>
      <c r="I57" s="32">
        <v>93800</v>
      </c>
      <c r="J57" s="32">
        <v>0</v>
      </c>
      <c r="K57" s="60" t="s">
        <v>114</v>
      </c>
      <c r="L57" s="24"/>
      <c r="M57" s="25"/>
    </row>
    <row r="58" spans="1:13" s="26" customFormat="1" ht="142.5" customHeight="1">
      <c r="A58" s="34" t="s">
        <v>115</v>
      </c>
      <c r="B58" s="57" t="s">
        <v>116</v>
      </c>
      <c r="C58" s="22" t="s">
        <v>117</v>
      </c>
      <c r="D58" s="22" t="s">
        <v>96</v>
      </c>
      <c r="E58" s="32">
        <f t="shared" si="2"/>
        <v>562464</v>
      </c>
      <c r="F58" s="32">
        <v>0</v>
      </c>
      <c r="G58" s="32">
        <v>0</v>
      </c>
      <c r="H58" s="32">
        <v>0</v>
      </c>
      <c r="I58" s="32">
        <v>140616</v>
      </c>
      <c r="J58" s="32">
        <v>421848</v>
      </c>
      <c r="K58" s="60"/>
      <c r="L58" s="24"/>
      <c r="M58" s="25"/>
    </row>
    <row r="59" spans="1:13" s="26" customFormat="1" ht="45" customHeight="1">
      <c r="A59" s="38" t="s">
        <v>118</v>
      </c>
      <c r="B59" s="7" t="s">
        <v>119</v>
      </c>
      <c r="C59" s="7"/>
      <c r="D59" s="7"/>
      <c r="E59" s="28">
        <f>SUM(E60:E66)</f>
        <v>750956740.31999993</v>
      </c>
      <c r="F59" s="28">
        <f>SUM(F60:F66)</f>
        <v>8065493.2300000004</v>
      </c>
      <c r="G59" s="28">
        <f>SUM(G60:G66)</f>
        <v>240497003.89000002</v>
      </c>
      <c r="H59" s="28">
        <f>SUM(H61:H66)</f>
        <v>272404394.34999996</v>
      </c>
      <c r="I59" s="28">
        <f>SUM(I60:I66)</f>
        <v>130199667.82000001</v>
      </c>
      <c r="J59" s="28">
        <f>SUM(J60:J66)</f>
        <v>99790181.030000001</v>
      </c>
      <c r="K59" s="29"/>
      <c r="L59" s="24"/>
      <c r="M59" s="25"/>
    </row>
    <row r="60" spans="1:13" ht="106.5" customHeight="1">
      <c r="A60" s="34" t="s">
        <v>120</v>
      </c>
      <c r="B60" s="41" t="s">
        <v>121</v>
      </c>
      <c r="C60" s="22" t="s">
        <v>19</v>
      </c>
      <c r="D60" s="9" t="s">
        <v>37</v>
      </c>
      <c r="E60" s="32">
        <f t="shared" ref="E60:E68" si="3">SUM(F60:J60)</f>
        <v>0</v>
      </c>
      <c r="F60" s="32">
        <v>0</v>
      </c>
      <c r="G60" s="32">
        <v>0</v>
      </c>
      <c r="H60" s="32">
        <v>0</v>
      </c>
      <c r="I60" s="32">
        <v>0</v>
      </c>
      <c r="J60" s="32">
        <v>0</v>
      </c>
      <c r="K60" s="9" t="s">
        <v>122</v>
      </c>
    </row>
    <row r="61" spans="1:13" ht="81" customHeight="1">
      <c r="A61" s="34" t="s">
        <v>123</v>
      </c>
      <c r="B61" s="41" t="s">
        <v>124</v>
      </c>
      <c r="C61" s="9" t="s">
        <v>44</v>
      </c>
      <c r="D61" s="9"/>
      <c r="E61" s="32">
        <f t="shared" si="3"/>
        <v>638269538.76999998</v>
      </c>
      <c r="F61" s="32">
        <v>7583840</v>
      </c>
      <c r="G61" s="32">
        <f>265419478.09-G63+705000-30000000</f>
        <v>236124478.09</v>
      </c>
      <c r="H61" s="32">
        <v>266992999.19999999</v>
      </c>
      <c r="I61" s="32">
        <f>50000000+77568221.48</f>
        <v>127568221.48</v>
      </c>
      <c r="J61" s="32">
        <v>0</v>
      </c>
      <c r="K61" s="9"/>
    </row>
    <row r="62" spans="1:13" ht="51.75" customHeight="1">
      <c r="A62" s="34" t="s">
        <v>125</v>
      </c>
      <c r="B62" s="41" t="s">
        <v>126</v>
      </c>
      <c r="C62" s="9"/>
      <c r="D62" s="35" t="s">
        <v>20</v>
      </c>
      <c r="E62" s="32">
        <f t="shared" si="3"/>
        <v>6062858.5199999996</v>
      </c>
      <c r="F62" s="32">
        <v>61653.23</v>
      </c>
      <c r="G62" s="32">
        <v>2803763.8</v>
      </c>
      <c r="H62" s="32">
        <v>2556395.15</v>
      </c>
      <c r="I62" s="32">
        <f>640446.33+600.01</f>
        <v>641046.34</v>
      </c>
      <c r="J62" s="32"/>
      <c r="K62" s="9"/>
      <c r="L62" s="16" t="s">
        <v>127</v>
      </c>
    </row>
    <row r="63" spans="1:13" ht="54" customHeight="1">
      <c r="A63" s="34" t="s">
        <v>128</v>
      </c>
      <c r="B63" s="41" t="s">
        <v>129</v>
      </c>
      <c r="C63" s="9"/>
      <c r="D63" s="9" t="s">
        <v>130</v>
      </c>
      <c r="E63" s="32">
        <f t="shared" si="3"/>
        <v>96550202.349999994</v>
      </c>
      <c r="F63" s="32"/>
      <c r="G63" s="32"/>
      <c r="H63" s="32">
        <v>0</v>
      </c>
      <c r="I63" s="32">
        <v>0</v>
      </c>
      <c r="J63" s="32">
        <v>96550202.349999994</v>
      </c>
      <c r="K63" s="9"/>
    </row>
    <row r="64" spans="1:13" ht="42.75" customHeight="1">
      <c r="A64" s="34" t="s">
        <v>131</v>
      </c>
      <c r="B64" s="61" t="s">
        <v>132</v>
      </c>
      <c r="C64" s="9"/>
      <c r="D64" s="9"/>
      <c r="E64" s="32">
        <f t="shared" si="3"/>
        <v>1627135.68</v>
      </c>
      <c r="F64" s="32">
        <v>0</v>
      </c>
      <c r="G64" s="32">
        <v>0</v>
      </c>
      <c r="H64" s="32">
        <v>1200000</v>
      </c>
      <c r="I64" s="32">
        <v>0</v>
      </c>
      <c r="J64" s="32">
        <v>427135.68</v>
      </c>
      <c r="K64" s="9"/>
    </row>
    <row r="65" spans="1:13" ht="54" customHeight="1">
      <c r="A65" s="34" t="s">
        <v>133</v>
      </c>
      <c r="B65" s="61" t="s">
        <v>134</v>
      </c>
      <c r="C65" s="9"/>
      <c r="D65" s="9"/>
      <c r="E65" s="32">
        <f t="shared" si="3"/>
        <v>282843</v>
      </c>
      <c r="F65" s="32"/>
      <c r="G65" s="32"/>
      <c r="H65" s="32"/>
      <c r="I65" s="32"/>
      <c r="J65" s="32">
        <v>282843</v>
      </c>
      <c r="K65" s="9"/>
    </row>
    <row r="66" spans="1:13" s="26" customFormat="1" ht="73.5" customHeight="1">
      <c r="A66" s="34" t="s">
        <v>135</v>
      </c>
      <c r="B66" s="61" t="s">
        <v>136</v>
      </c>
      <c r="C66" s="9"/>
      <c r="D66" s="22" t="s">
        <v>37</v>
      </c>
      <c r="E66" s="32">
        <f t="shared" si="3"/>
        <v>8164162</v>
      </c>
      <c r="F66" s="32">
        <v>420000</v>
      </c>
      <c r="G66" s="32">
        <v>1568762</v>
      </c>
      <c r="H66" s="32">
        <v>1655000</v>
      </c>
      <c r="I66" s="32">
        <v>1990400</v>
      </c>
      <c r="J66" s="32">
        <v>2530000</v>
      </c>
      <c r="K66" s="9"/>
      <c r="L66" s="24"/>
      <c r="M66" s="25"/>
    </row>
    <row r="67" spans="1:13" s="26" customFormat="1" ht="59.25" customHeight="1">
      <c r="A67" s="62" t="s">
        <v>137</v>
      </c>
      <c r="B67" s="4" t="s">
        <v>138</v>
      </c>
      <c r="C67" s="4"/>
      <c r="D67" s="4"/>
      <c r="E67" s="28">
        <f t="shared" si="3"/>
        <v>2061618.65</v>
      </c>
      <c r="F67" s="28">
        <f>F68</f>
        <v>0</v>
      </c>
      <c r="G67" s="28">
        <f>G68</f>
        <v>0</v>
      </c>
      <c r="H67" s="28">
        <f>H68</f>
        <v>237995</v>
      </c>
      <c r="I67" s="28">
        <f>I68</f>
        <v>892482</v>
      </c>
      <c r="J67" s="28">
        <f>J68</f>
        <v>931141.65</v>
      </c>
      <c r="K67" s="63"/>
      <c r="L67" s="24"/>
      <c r="M67" s="25"/>
    </row>
    <row r="68" spans="1:13" s="26" customFormat="1" ht="75" customHeight="1">
      <c r="A68" s="34" t="s">
        <v>139</v>
      </c>
      <c r="B68" s="61" t="s">
        <v>140</v>
      </c>
      <c r="C68" s="22" t="s">
        <v>141</v>
      </c>
      <c r="D68" s="22" t="s">
        <v>96</v>
      </c>
      <c r="E68" s="32">
        <f t="shared" si="3"/>
        <v>2061618.65</v>
      </c>
      <c r="F68" s="32">
        <v>0</v>
      </c>
      <c r="G68" s="32">
        <v>0</v>
      </c>
      <c r="H68" s="32">
        <v>237995</v>
      </c>
      <c r="I68" s="32">
        <f>2537142.48-1644660.48</f>
        <v>892482</v>
      </c>
      <c r="J68" s="32">
        <v>931141.65</v>
      </c>
      <c r="K68" s="45" t="s">
        <v>93</v>
      </c>
      <c r="L68" s="24"/>
      <c r="M68" s="25"/>
    </row>
    <row r="69" spans="1:13" s="26" customFormat="1" ht="75" hidden="1" customHeight="1">
      <c r="A69" s="34" t="s">
        <v>142</v>
      </c>
      <c r="B69" s="61"/>
      <c r="C69" s="64"/>
      <c r="D69" s="64"/>
      <c r="E69" s="32"/>
      <c r="F69" s="32"/>
      <c r="G69" s="32"/>
      <c r="H69" s="32"/>
      <c r="I69" s="32"/>
      <c r="J69" s="32"/>
      <c r="K69" s="45"/>
      <c r="L69" s="24"/>
      <c r="M69" s="25"/>
    </row>
    <row r="70" spans="1:13" s="26" customFormat="1" ht="55.5" customHeight="1">
      <c r="A70" s="65" t="s">
        <v>143</v>
      </c>
      <c r="B70" s="7" t="s">
        <v>144</v>
      </c>
      <c r="C70" s="7"/>
      <c r="D70" s="7"/>
      <c r="E70" s="28">
        <f>SUM(F70:J70)</f>
        <v>2518000</v>
      </c>
      <c r="F70" s="28">
        <f>SUM(F71)</f>
        <v>2518000</v>
      </c>
      <c r="G70" s="28">
        <f>SUM(G71:G74)</f>
        <v>0</v>
      </c>
      <c r="H70" s="28">
        <f>SUM(H71:H74)</f>
        <v>0</v>
      </c>
      <c r="I70" s="28">
        <f>SUM(I71:I74)</f>
        <v>0</v>
      </c>
      <c r="J70" s="28">
        <f>SUM(J71:J74)</f>
        <v>0</v>
      </c>
      <c r="K70" s="63"/>
      <c r="L70" s="24"/>
      <c r="M70" s="25"/>
    </row>
    <row r="71" spans="1:13" ht="72" customHeight="1">
      <c r="A71" s="102" t="s">
        <v>145</v>
      </c>
      <c r="B71" s="103" t="s">
        <v>146</v>
      </c>
      <c r="C71" s="22">
        <v>2021</v>
      </c>
      <c r="D71" s="22" t="s">
        <v>147</v>
      </c>
      <c r="E71" s="46">
        <f>SUM(F71:J71)</f>
        <v>2518000</v>
      </c>
      <c r="F71" s="32">
        <v>2518000</v>
      </c>
      <c r="G71" s="32">
        <v>0</v>
      </c>
      <c r="H71" s="32">
        <v>0</v>
      </c>
      <c r="I71" s="32">
        <v>0</v>
      </c>
      <c r="J71" s="32">
        <v>0</v>
      </c>
      <c r="K71" s="9" t="s">
        <v>148</v>
      </c>
    </row>
    <row r="72" spans="1:13" ht="18.75" customHeight="1">
      <c r="A72" s="102"/>
      <c r="B72" s="103"/>
      <c r="C72" s="22"/>
      <c r="D72" s="22" t="s">
        <v>149</v>
      </c>
      <c r="E72" s="46">
        <v>0</v>
      </c>
      <c r="F72" s="32">
        <v>1569563.4</v>
      </c>
      <c r="G72" s="32">
        <v>0</v>
      </c>
      <c r="H72" s="32">
        <v>0</v>
      </c>
      <c r="I72" s="32">
        <v>0</v>
      </c>
      <c r="J72" s="32">
        <v>0</v>
      </c>
      <c r="K72" s="9"/>
    </row>
    <row r="73" spans="1:13" ht="15" customHeight="1">
      <c r="A73" s="102"/>
      <c r="B73" s="103"/>
      <c r="C73" s="22"/>
      <c r="D73" s="22" t="s">
        <v>20</v>
      </c>
      <c r="E73" s="46">
        <v>0</v>
      </c>
      <c r="F73" s="32">
        <v>948436.6</v>
      </c>
      <c r="G73" s="32">
        <v>0</v>
      </c>
      <c r="H73" s="32">
        <v>0</v>
      </c>
      <c r="I73" s="32">
        <v>0</v>
      </c>
      <c r="J73" s="32">
        <v>0</v>
      </c>
      <c r="K73" s="9"/>
    </row>
    <row r="74" spans="1:13" ht="64.5" customHeight="1">
      <c r="A74" s="67" t="s">
        <v>142</v>
      </c>
      <c r="B74" s="103" t="s">
        <v>150</v>
      </c>
      <c r="C74" s="22" t="s">
        <v>151</v>
      </c>
      <c r="D74" s="22" t="s">
        <v>147</v>
      </c>
      <c r="E74" s="46">
        <f t="shared" ref="E74:E85" si="4">SUM(F74:J74)</f>
        <v>0</v>
      </c>
      <c r="F74" s="32">
        <v>0</v>
      </c>
      <c r="G74" s="32">
        <v>0</v>
      </c>
      <c r="H74" s="32">
        <v>0</v>
      </c>
      <c r="I74" s="32">
        <v>0</v>
      </c>
      <c r="J74" s="32">
        <v>0</v>
      </c>
      <c r="K74" s="22" t="s">
        <v>93</v>
      </c>
    </row>
    <row r="75" spans="1:13" ht="18" customHeight="1">
      <c r="A75" s="68"/>
      <c r="B75" s="103"/>
      <c r="C75" s="23"/>
      <c r="D75" s="22" t="s">
        <v>105</v>
      </c>
      <c r="E75" s="46">
        <f t="shared" si="4"/>
        <v>0</v>
      </c>
      <c r="F75" s="32">
        <v>0</v>
      </c>
      <c r="G75" s="32">
        <v>0</v>
      </c>
      <c r="H75" s="32">
        <v>0</v>
      </c>
      <c r="I75" s="32">
        <v>0</v>
      </c>
      <c r="J75" s="32">
        <v>0</v>
      </c>
      <c r="K75" s="22"/>
    </row>
    <row r="76" spans="1:13" ht="18.75" customHeight="1">
      <c r="A76" s="69"/>
      <c r="B76" s="103"/>
      <c r="C76" s="23"/>
      <c r="D76" s="22" t="s">
        <v>20</v>
      </c>
      <c r="E76" s="46">
        <f t="shared" si="4"/>
        <v>0</v>
      </c>
      <c r="F76" s="32">
        <v>0</v>
      </c>
      <c r="G76" s="32">
        <v>0</v>
      </c>
      <c r="H76" s="32">
        <v>0</v>
      </c>
      <c r="I76" s="32">
        <v>0</v>
      </c>
      <c r="J76" s="32">
        <v>0</v>
      </c>
      <c r="K76" s="22"/>
    </row>
    <row r="77" spans="1:13" s="26" customFormat="1" ht="37.5" customHeight="1">
      <c r="A77" s="38" t="s">
        <v>152</v>
      </c>
      <c r="B77" s="7" t="s">
        <v>153</v>
      </c>
      <c r="C77" s="7"/>
      <c r="D77" s="7"/>
      <c r="E77" s="28">
        <f t="shared" si="4"/>
        <v>53323722.319999993</v>
      </c>
      <c r="F77" s="28">
        <f>SUM(F78:F119)</f>
        <v>3822275.9</v>
      </c>
      <c r="G77" s="28">
        <f>SUM(G78:G119)</f>
        <v>3465995</v>
      </c>
      <c r="H77" s="28">
        <f>H81+H104+H112+H117+H116+H119</f>
        <v>34959106.129999995</v>
      </c>
      <c r="I77" s="28">
        <f>SUM(I78:I119)</f>
        <v>1568774.27</v>
      </c>
      <c r="J77" s="28">
        <f>SUM(J78:J119)</f>
        <v>9507571.0199999996</v>
      </c>
      <c r="K77" s="63"/>
      <c r="L77" s="24"/>
      <c r="M77" s="25"/>
    </row>
    <row r="78" spans="1:13" ht="44.25" customHeight="1">
      <c r="A78" s="34" t="s">
        <v>154</v>
      </c>
      <c r="B78" s="61" t="s">
        <v>155</v>
      </c>
      <c r="C78" s="22">
        <v>2021</v>
      </c>
      <c r="D78" s="58"/>
      <c r="E78" s="32">
        <f t="shared" si="4"/>
        <v>580000</v>
      </c>
      <c r="F78" s="32">
        <v>580000</v>
      </c>
      <c r="G78" s="32">
        <v>0</v>
      </c>
      <c r="H78" s="32">
        <v>0</v>
      </c>
      <c r="I78" s="32">
        <v>0</v>
      </c>
      <c r="J78" s="32">
        <v>0</v>
      </c>
      <c r="K78" s="6" t="s">
        <v>114</v>
      </c>
    </row>
    <row r="79" spans="1:13" ht="57.75" customHeight="1">
      <c r="A79" s="34" t="s">
        <v>156</v>
      </c>
      <c r="B79" s="61" t="s">
        <v>157</v>
      </c>
      <c r="C79" s="22">
        <v>2021</v>
      </c>
      <c r="D79" s="58"/>
      <c r="E79" s="32">
        <f t="shared" si="4"/>
        <v>192359.9</v>
      </c>
      <c r="F79" s="32">
        <v>192359.9</v>
      </c>
      <c r="G79" s="32">
        <v>0</v>
      </c>
      <c r="H79" s="32">
        <v>0</v>
      </c>
      <c r="I79" s="32">
        <v>0</v>
      </c>
      <c r="J79" s="32">
        <v>0</v>
      </c>
      <c r="K79" s="6"/>
    </row>
    <row r="80" spans="1:13" ht="29.25" customHeight="1">
      <c r="A80" s="34" t="s">
        <v>158</v>
      </c>
      <c r="B80" s="61" t="s">
        <v>159</v>
      </c>
      <c r="C80" s="22">
        <v>2022</v>
      </c>
      <c r="D80" s="58"/>
      <c r="E80" s="32">
        <f t="shared" si="4"/>
        <v>166000</v>
      </c>
      <c r="F80" s="32">
        <v>0</v>
      </c>
      <c r="G80" s="32">
        <v>166000</v>
      </c>
      <c r="H80" s="32">
        <v>0</v>
      </c>
      <c r="I80" s="32">
        <v>0</v>
      </c>
      <c r="J80" s="32">
        <v>0</v>
      </c>
      <c r="K80" s="6"/>
    </row>
    <row r="81" spans="1:11" ht="40.5" customHeight="1">
      <c r="A81" s="104" t="s">
        <v>160</v>
      </c>
      <c r="B81" s="41" t="s">
        <v>161</v>
      </c>
      <c r="C81" s="9">
        <v>2023</v>
      </c>
      <c r="D81" s="23" t="s">
        <v>147</v>
      </c>
      <c r="E81" s="46">
        <f t="shared" si="4"/>
        <v>700853.60000000009</v>
      </c>
      <c r="F81" s="46">
        <v>0</v>
      </c>
      <c r="G81" s="46">
        <v>0</v>
      </c>
      <c r="H81" s="46">
        <f>SUM(H82:H84)</f>
        <v>700853.60000000009</v>
      </c>
      <c r="I81" s="32">
        <v>0</v>
      </c>
      <c r="J81" s="32">
        <v>0</v>
      </c>
      <c r="K81" s="6"/>
    </row>
    <row r="82" spans="1:11" ht="29.25" customHeight="1">
      <c r="A82" s="104"/>
      <c r="B82" s="103" t="s">
        <v>162</v>
      </c>
      <c r="C82" s="9"/>
      <c r="D82" s="22" t="s">
        <v>163</v>
      </c>
      <c r="E82" s="32">
        <f t="shared" si="4"/>
        <v>599795.06000000006</v>
      </c>
      <c r="F82" s="32">
        <v>0</v>
      </c>
      <c r="G82" s="32">
        <v>0</v>
      </c>
      <c r="H82" s="32">
        <v>599795.06000000006</v>
      </c>
      <c r="I82" s="32">
        <v>0</v>
      </c>
      <c r="J82" s="32">
        <v>0</v>
      </c>
      <c r="K82" s="6"/>
    </row>
    <row r="83" spans="1:11" ht="29.25" customHeight="1">
      <c r="A83" s="104"/>
      <c r="B83" s="103"/>
      <c r="C83" s="9"/>
      <c r="D83" s="22" t="s">
        <v>164</v>
      </c>
      <c r="E83" s="32">
        <f t="shared" si="4"/>
        <v>6058.54</v>
      </c>
      <c r="F83" s="32">
        <v>0</v>
      </c>
      <c r="G83" s="32">
        <v>0</v>
      </c>
      <c r="H83" s="32">
        <v>6058.54</v>
      </c>
      <c r="I83" s="32">
        <v>0</v>
      </c>
      <c r="J83" s="32">
        <v>0</v>
      </c>
      <c r="K83" s="6"/>
    </row>
    <row r="84" spans="1:11" ht="29.25" customHeight="1">
      <c r="A84" s="104"/>
      <c r="B84" s="41" t="s">
        <v>165</v>
      </c>
      <c r="C84" s="9"/>
      <c r="D84" s="22" t="s">
        <v>20</v>
      </c>
      <c r="E84" s="32">
        <f t="shared" si="4"/>
        <v>95000</v>
      </c>
      <c r="F84" s="32">
        <v>0</v>
      </c>
      <c r="G84" s="32">
        <v>0</v>
      </c>
      <c r="H84" s="32">
        <v>95000</v>
      </c>
      <c r="I84" s="32">
        <v>0</v>
      </c>
      <c r="J84" s="32">
        <v>0</v>
      </c>
      <c r="K84" s="6"/>
    </row>
    <row r="85" spans="1:11" ht="30" customHeight="1">
      <c r="A85" s="34" t="s">
        <v>166</v>
      </c>
      <c r="B85" s="61" t="s">
        <v>167</v>
      </c>
      <c r="C85" s="22">
        <v>2021</v>
      </c>
      <c r="D85" s="3"/>
      <c r="E85" s="32">
        <f t="shared" si="4"/>
        <v>423670</v>
      </c>
      <c r="F85" s="32">
        <v>423670</v>
      </c>
      <c r="G85" s="32">
        <v>0</v>
      </c>
      <c r="H85" s="32">
        <v>0</v>
      </c>
      <c r="I85" s="32">
        <v>0</v>
      </c>
      <c r="J85" s="32">
        <v>0</v>
      </c>
      <c r="K85" s="105" t="s">
        <v>148</v>
      </c>
    </row>
    <row r="86" spans="1:11" ht="30" customHeight="1">
      <c r="A86" s="34" t="s">
        <v>168</v>
      </c>
      <c r="B86" s="61" t="s">
        <v>169</v>
      </c>
      <c r="C86" s="22">
        <v>2021</v>
      </c>
      <c r="D86" s="3"/>
      <c r="E86" s="32">
        <v>0</v>
      </c>
      <c r="F86" s="32">
        <v>184594</v>
      </c>
      <c r="G86" s="32">
        <v>0</v>
      </c>
      <c r="H86" s="32">
        <v>0</v>
      </c>
      <c r="I86" s="32">
        <v>0</v>
      </c>
      <c r="J86" s="32">
        <v>0</v>
      </c>
      <c r="K86" s="105"/>
    </row>
    <row r="87" spans="1:11" ht="31.5" customHeight="1">
      <c r="A87" s="34" t="s">
        <v>170</v>
      </c>
      <c r="B87" s="61" t="s">
        <v>171</v>
      </c>
      <c r="C87" s="22">
        <v>2024</v>
      </c>
      <c r="D87" s="3"/>
      <c r="E87" s="32">
        <f t="shared" ref="E87:E119" si="5">SUM(F87:J87)</f>
        <v>0</v>
      </c>
      <c r="F87" s="32">
        <v>0</v>
      </c>
      <c r="G87" s="32">
        <v>0</v>
      </c>
      <c r="H87" s="32">
        <v>0</v>
      </c>
      <c r="I87" s="32">
        <v>0</v>
      </c>
      <c r="J87" s="32">
        <v>0</v>
      </c>
      <c r="K87" s="105"/>
    </row>
    <row r="88" spans="1:11" ht="43.5" customHeight="1">
      <c r="A88" s="34" t="s">
        <v>172</v>
      </c>
      <c r="B88" s="61" t="s">
        <v>173</v>
      </c>
      <c r="C88" s="22">
        <v>2025</v>
      </c>
      <c r="D88" s="3"/>
      <c r="E88" s="32">
        <f t="shared" si="5"/>
        <v>0</v>
      </c>
      <c r="F88" s="32">
        <v>0</v>
      </c>
      <c r="G88" s="32">
        <v>0</v>
      </c>
      <c r="H88" s="32">
        <v>0</v>
      </c>
      <c r="I88" s="32">
        <v>0</v>
      </c>
      <c r="J88" s="32">
        <v>0</v>
      </c>
      <c r="K88" s="105"/>
    </row>
    <row r="89" spans="1:11" ht="43.5" customHeight="1">
      <c r="A89" s="34" t="s">
        <v>174</v>
      </c>
      <c r="B89" s="61" t="s">
        <v>175</v>
      </c>
      <c r="C89" s="22">
        <v>2021</v>
      </c>
      <c r="D89" s="3"/>
      <c r="E89" s="32">
        <f t="shared" si="5"/>
        <v>600000</v>
      </c>
      <c r="F89" s="32">
        <v>600000</v>
      </c>
      <c r="G89" s="32">
        <v>0</v>
      </c>
      <c r="H89" s="32">
        <v>0</v>
      </c>
      <c r="I89" s="32">
        <v>0</v>
      </c>
      <c r="J89" s="32">
        <v>0</v>
      </c>
      <c r="K89" s="105"/>
    </row>
    <row r="90" spans="1:11" ht="53.25" customHeight="1">
      <c r="A90" s="34" t="s">
        <v>176</v>
      </c>
      <c r="B90" s="61" t="s">
        <v>177</v>
      </c>
      <c r="C90" s="22">
        <v>2021</v>
      </c>
      <c r="D90" s="3"/>
      <c r="E90" s="32">
        <f t="shared" si="5"/>
        <v>350000</v>
      </c>
      <c r="F90" s="32">
        <v>350000</v>
      </c>
      <c r="G90" s="32">
        <v>0</v>
      </c>
      <c r="H90" s="32">
        <v>0</v>
      </c>
      <c r="I90" s="32">
        <v>0</v>
      </c>
      <c r="J90" s="32">
        <v>0</v>
      </c>
      <c r="K90" s="105"/>
    </row>
    <row r="91" spans="1:11" ht="32.25" customHeight="1">
      <c r="A91" s="34" t="s">
        <v>178</v>
      </c>
      <c r="B91" s="61" t="s">
        <v>179</v>
      </c>
      <c r="C91" s="22">
        <v>2021</v>
      </c>
      <c r="D91" s="3"/>
      <c r="E91" s="32">
        <f t="shared" si="5"/>
        <v>184000</v>
      </c>
      <c r="F91" s="32">
        <v>184000</v>
      </c>
      <c r="G91" s="32">
        <v>0</v>
      </c>
      <c r="H91" s="32">
        <v>0</v>
      </c>
      <c r="I91" s="32">
        <v>0</v>
      </c>
      <c r="J91" s="32">
        <v>0</v>
      </c>
      <c r="K91" s="105"/>
    </row>
    <row r="92" spans="1:11" ht="36.75" customHeight="1">
      <c r="A92" s="34" t="s">
        <v>180</v>
      </c>
      <c r="B92" s="61" t="s">
        <v>181</v>
      </c>
      <c r="C92" s="22">
        <v>2022</v>
      </c>
      <c r="D92" s="45"/>
      <c r="E92" s="32">
        <f t="shared" si="5"/>
        <v>1200000</v>
      </c>
      <c r="F92" s="32">
        <v>0</v>
      </c>
      <c r="G92" s="32">
        <v>1200000</v>
      </c>
      <c r="H92" s="32">
        <v>0</v>
      </c>
      <c r="I92" s="32">
        <v>0</v>
      </c>
      <c r="J92" s="32">
        <v>0</v>
      </c>
      <c r="K92" s="105"/>
    </row>
    <row r="93" spans="1:11" ht="30" customHeight="1">
      <c r="A93" s="34" t="s">
        <v>182</v>
      </c>
      <c r="B93" s="61" t="s">
        <v>183</v>
      </c>
      <c r="C93" s="22">
        <v>2021</v>
      </c>
      <c r="D93" s="45"/>
      <c r="E93" s="32">
        <f t="shared" si="5"/>
        <v>140000</v>
      </c>
      <c r="F93" s="32">
        <v>140000</v>
      </c>
      <c r="G93" s="32">
        <v>0</v>
      </c>
      <c r="H93" s="32">
        <v>0</v>
      </c>
      <c r="I93" s="32">
        <v>0</v>
      </c>
      <c r="J93" s="32">
        <v>0</v>
      </c>
      <c r="K93" s="45" t="s">
        <v>184</v>
      </c>
    </row>
    <row r="94" spans="1:11" ht="28.5" customHeight="1">
      <c r="A94" s="34" t="s">
        <v>185</v>
      </c>
      <c r="B94" s="61" t="s">
        <v>186</v>
      </c>
      <c r="C94" s="22">
        <v>2021</v>
      </c>
      <c r="D94" s="9" t="s">
        <v>20</v>
      </c>
      <c r="E94" s="32">
        <f t="shared" si="5"/>
        <v>565458</v>
      </c>
      <c r="F94" s="32">
        <v>565458</v>
      </c>
      <c r="G94" s="32">
        <v>0</v>
      </c>
      <c r="H94" s="32">
        <v>0</v>
      </c>
      <c r="I94" s="32">
        <v>0</v>
      </c>
      <c r="J94" s="32">
        <v>0</v>
      </c>
      <c r="K94" s="9" t="s">
        <v>111</v>
      </c>
    </row>
    <row r="95" spans="1:11" ht="28.5" customHeight="1">
      <c r="A95" s="34" t="s">
        <v>187</v>
      </c>
      <c r="B95" s="61" t="s">
        <v>188</v>
      </c>
      <c r="C95" s="22">
        <v>2021</v>
      </c>
      <c r="D95" s="9"/>
      <c r="E95" s="32">
        <f t="shared" si="5"/>
        <v>110144</v>
      </c>
      <c r="F95" s="32">
        <v>110144</v>
      </c>
      <c r="G95" s="32">
        <v>0</v>
      </c>
      <c r="H95" s="32">
        <v>0</v>
      </c>
      <c r="I95" s="32">
        <v>0</v>
      </c>
      <c r="J95" s="32">
        <v>0</v>
      </c>
      <c r="K95" s="9"/>
    </row>
    <row r="96" spans="1:11" ht="30.75" customHeight="1">
      <c r="A96" s="34" t="s">
        <v>189</v>
      </c>
      <c r="B96" s="61" t="s">
        <v>190</v>
      </c>
      <c r="C96" s="22">
        <v>2023</v>
      </c>
      <c r="D96" s="9"/>
      <c r="E96" s="32">
        <f t="shared" si="5"/>
        <v>0</v>
      </c>
      <c r="F96" s="32">
        <v>0</v>
      </c>
      <c r="G96" s="32">
        <v>0</v>
      </c>
      <c r="H96" s="32">
        <v>0</v>
      </c>
      <c r="I96" s="32">
        <v>0</v>
      </c>
      <c r="J96" s="32">
        <v>0</v>
      </c>
      <c r="K96" s="9"/>
    </row>
    <row r="97" spans="1:13" ht="33" customHeight="1">
      <c r="A97" s="34" t="s">
        <v>191</v>
      </c>
      <c r="B97" s="61" t="s">
        <v>192</v>
      </c>
      <c r="C97" s="22">
        <v>2025</v>
      </c>
      <c r="D97" s="9"/>
      <c r="E97" s="32">
        <f t="shared" si="5"/>
        <v>331700</v>
      </c>
      <c r="F97" s="32">
        <v>331700</v>
      </c>
      <c r="G97" s="32">
        <v>0</v>
      </c>
      <c r="H97" s="32">
        <v>0</v>
      </c>
      <c r="I97" s="32">
        <v>0</v>
      </c>
      <c r="J97" s="32">
        <v>0</v>
      </c>
      <c r="K97" s="9"/>
    </row>
    <row r="98" spans="1:13" ht="26.25" customHeight="1">
      <c r="A98" s="104" t="s">
        <v>193</v>
      </c>
      <c r="B98" s="103" t="s">
        <v>194</v>
      </c>
      <c r="C98" s="9">
        <v>2022</v>
      </c>
      <c r="D98" s="22" t="s">
        <v>195</v>
      </c>
      <c r="E98" s="32">
        <f t="shared" si="5"/>
        <v>40099.800000000003</v>
      </c>
      <c r="F98" s="32">
        <v>0</v>
      </c>
      <c r="G98" s="32">
        <v>40099.800000000003</v>
      </c>
      <c r="H98" s="32">
        <v>0</v>
      </c>
      <c r="I98" s="32">
        <v>0</v>
      </c>
      <c r="J98" s="32">
        <v>0</v>
      </c>
      <c r="K98" s="9"/>
    </row>
    <row r="99" spans="1:13" ht="26.25" customHeight="1">
      <c r="A99" s="104"/>
      <c r="B99" s="103"/>
      <c r="C99" s="9"/>
      <c r="D99" s="22" t="s">
        <v>20</v>
      </c>
      <c r="E99" s="32">
        <f t="shared" si="5"/>
        <v>257335</v>
      </c>
      <c r="F99" s="32">
        <v>0</v>
      </c>
      <c r="G99" s="32">
        <v>257335</v>
      </c>
      <c r="H99" s="32">
        <v>0</v>
      </c>
      <c r="I99" s="32">
        <v>0</v>
      </c>
      <c r="J99" s="32">
        <v>0</v>
      </c>
      <c r="K99" s="9"/>
    </row>
    <row r="100" spans="1:13" ht="21.75" customHeight="1">
      <c r="A100" s="104"/>
      <c r="B100" s="103"/>
      <c r="C100" s="9"/>
      <c r="D100" s="22" t="s">
        <v>37</v>
      </c>
      <c r="E100" s="32">
        <f t="shared" si="5"/>
        <v>1296560.2</v>
      </c>
      <c r="F100" s="32">
        <v>0</v>
      </c>
      <c r="G100" s="32">
        <v>1296560.2</v>
      </c>
      <c r="H100" s="32">
        <v>0</v>
      </c>
      <c r="I100" s="32">
        <v>0</v>
      </c>
      <c r="J100" s="32">
        <v>0</v>
      </c>
      <c r="K100" s="9"/>
    </row>
    <row r="101" spans="1:13" ht="43.5" customHeight="1">
      <c r="A101" s="34" t="s">
        <v>196</v>
      </c>
      <c r="B101" s="61" t="s">
        <v>197</v>
      </c>
      <c r="C101" s="22">
        <v>2021</v>
      </c>
      <c r="D101" s="22" t="s">
        <v>20</v>
      </c>
      <c r="E101" s="32">
        <f t="shared" si="5"/>
        <v>160350</v>
      </c>
      <c r="F101" s="32">
        <v>160350</v>
      </c>
      <c r="G101" s="32">
        <v>0</v>
      </c>
      <c r="H101" s="32">
        <v>0</v>
      </c>
      <c r="I101" s="32">
        <v>0</v>
      </c>
      <c r="J101" s="32">
        <v>0</v>
      </c>
      <c r="K101" s="22" t="s">
        <v>198</v>
      </c>
    </row>
    <row r="102" spans="1:13" ht="30" customHeight="1">
      <c r="A102" s="34" t="s">
        <v>199</v>
      </c>
      <c r="B102" s="61" t="s">
        <v>200</v>
      </c>
      <c r="C102" s="22">
        <v>2022</v>
      </c>
      <c r="D102" s="22" t="s">
        <v>20</v>
      </c>
      <c r="E102" s="32">
        <f t="shared" si="5"/>
        <v>154000</v>
      </c>
      <c r="F102" s="32">
        <v>0</v>
      </c>
      <c r="G102" s="32">
        <v>154000</v>
      </c>
      <c r="H102" s="32">
        <v>0</v>
      </c>
      <c r="I102" s="32">
        <v>0</v>
      </c>
      <c r="J102" s="32">
        <v>0</v>
      </c>
      <c r="K102" s="22" t="s">
        <v>201</v>
      </c>
    </row>
    <row r="103" spans="1:13" ht="30" customHeight="1">
      <c r="A103" s="34" t="s">
        <v>202</v>
      </c>
      <c r="B103" s="61" t="s">
        <v>203</v>
      </c>
      <c r="C103" s="22">
        <v>2022</v>
      </c>
      <c r="D103" s="22" t="s">
        <v>20</v>
      </c>
      <c r="E103" s="32">
        <f t="shared" si="5"/>
        <v>352000</v>
      </c>
      <c r="F103" s="32">
        <v>0</v>
      </c>
      <c r="G103" s="32">
        <v>352000</v>
      </c>
      <c r="H103" s="32">
        <v>0</v>
      </c>
      <c r="I103" s="32">
        <v>0</v>
      </c>
      <c r="J103" s="32">
        <v>0</v>
      </c>
      <c r="K103" s="9" t="s">
        <v>204</v>
      </c>
    </row>
    <row r="104" spans="1:13" ht="39.75" customHeight="1">
      <c r="A104" s="104" t="s">
        <v>205</v>
      </c>
      <c r="B104" s="41" t="s">
        <v>206</v>
      </c>
      <c r="C104" s="9">
        <v>2023</v>
      </c>
      <c r="D104" s="23" t="s">
        <v>147</v>
      </c>
      <c r="E104" s="46">
        <f t="shared" si="5"/>
        <v>1638463.25</v>
      </c>
      <c r="F104" s="32">
        <v>0</v>
      </c>
      <c r="G104" s="32">
        <v>0</v>
      </c>
      <c r="H104" s="46">
        <f>SUM(H105:H107)</f>
        <v>1638463.25</v>
      </c>
      <c r="I104" s="32">
        <v>0</v>
      </c>
      <c r="J104" s="32">
        <v>0</v>
      </c>
      <c r="K104" s="9"/>
    </row>
    <row r="105" spans="1:13" ht="31.5" customHeight="1">
      <c r="A105" s="104"/>
      <c r="B105" s="103" t="s">
        <v>207</v>
      </c>
      <c r="C105" s="9"/>
      <c r="D105" s="22" t="s">
        <v>163</v>
      </c>
      <c r="E105" s="46">
        <f t="shared" si="5"/>
        <v>1518128.62</v>
      </c>
      <c r="F105" s="32">
        <v>0</v>
      </c>
      <c r="G105" s="32">
        <v>0</v>
      </c>
      <c r="H105" s="32">
        <v>1518128.62</v>
      </c>
      <c r="I105" s="32">
        <v>0</v>
      </c>
      <c r="J105" s="32">
        <v>0</v>
      </c>
      <c r="K105" s="9"/>
    </row>
    <row r="106" spans="1:13" ht="31.5" customHeight="1">
      <c r="A106" s="104"/>
      <c r="B106" s="103"/>
      <c r="C106" s="9"/>
      <c r="D106" s="22" t="s">
        <v>164</v>
      </c>
      <c r="E106" s="46">
        <f t="shared" si="5"/>
        <v>15334.63</v>
      </c>
      <c r="F106" s="32">
        <v>0</v>
      </c>
      <c r="G106" s="32">
        <v>0</v>
      </c>
      <c r="H106" s="32">
        <v>15334.63</v>
      </c>
      <c r="I106" s="32">
        <v>0</v>
      </c>
      <c r="J106" s="32">
        <v>0</v>
      </c>
      <c r="K106" s="9"/>
    </row>
    <row r="107" spans="1:13" ht="31.5" customHeight="1">
      <c r="A107" s="104"/>
      <c r="B107" s="60" t="s">
        <v>165</v>
      </c>
      <c r="C107" s="9"/>
      <c r="D107" s="22" t="s">
        <v>208</v>
      </c>
      <c r="E107" s="46">
        <f t="shared" si="5"/>
        <v>105000</v>
      </c>
      <c r="F107" s="32">
        <v>0</v>
      </c>
      <c r="G107" s="32">
        <v>0</v>
      </c>
      <c r="H107" s="32">
        <v>105000</v>
      </c>
      <c r="I107" s="32">
        <v>0</v>
      </c>
      <c r="J107" s="32">
        <v>0</v>
      </c>
      <c r="K107" s="9"/>
    </row>
    <row r="108" spans="1:13" s="26" customFormat="1" ht="39.75" customHeight="1">
      <c r="A108" s="34" t="s">
        <v>209</v>
      </c>
      <c r="B108" s="61" t="s">
        <v>210</v>
      </c>
      <c r="C108" s="22">
        <v>2024</v>
      </c>
      <c r="D108" s="9" t="s">
        <v>20</v>
      </c>
      <c r="E108" s="46">
        <f t="shared" si="5"/>
        <v>24754.44</v>
      </c>
      <c r="F108" s="32">
        <v>0</v>
      </c>
      <c r="G108" s="32">
        <v>0</v>
      </c>
      <c r="H108" s="32">
        <v>0</v>
      </c>
      <c r="I108" s="32">
        <v>24754.44</v>
      </c>
      <c r="J108" s="32">
        <v>0</v>
      </c>
      <c r="K108" s="9" t="s">
        <v>211</v>
      </c>
      <c r="L108" s="24"/>
      <c r="M108" s="25"/>
    </row>
    <row r="109" spans="1:13" s="26" customFormat="1" ht="41.25" customHeight="1">
      <c r="A109" s="34" t="s">
        <v>212</v>
      </c>
      <c r="B109" s="61" t="s">
        <v>213</v>
      </c>
      <c r="C109" s="22">
        <v>2025</v>
      </c>
      <c r="D109" s="9"/>
      <c r="E109" s="46">
        <f t="shared" si="5"/>
        <v>8507571.0199999996</v>
      </c>
      <c r="F109" s="32">
        <v>0</v>
      </c>
      <c r="G109" s="32">
        <v>0</v>
      </c>
      <c r="H109" s="32">
        <v>0</v>
      </c>
      <c r="I109" s="32">
        <v>0</v>
      </c>
      <c r="J109" s="32">
        <v>8507571.0199999996</v>
      </c>
      <c r="K109" s="9"/>
      <c r="L109" s="24"/>
      <c r="M109" s="25"/>
    </row>
    <row r="110" spans="1:13" s="26" customFormat="1" ht="41.25" customHeight="1">
      <c r="A110" s="34" t="s">
        <v>214</v>
      </c>
      <c r="B110" s="61" t="s">
        <v>215</v>
      </c>
      <c r="C110" s="22">
        <v>2025</v>
      </c>
      <c r="D110" s="9"/>
      <c r="E110" s="46">
        <f t="shared" si="5"/>
        <v>1000000</v>
      </c>
      <c r="F110" s="32">
        <v>0</v>
      </c>
      <c r="G110" s="32">
        <v>0</v>
      </c>
      <c r="H110" s="32">
        <v>0</v>
      </c>
      <c r="I110" s="32">
        <v>0</v>
      </c>
      <c r="J110" s="32">
        <v>1000000</v>
      </c>
      <c r="K110" s="9"/>
      <c r="L110" s="24"/>
      <c r="M110" s="25"/>
    </row>
    <row r="111" spans="1:13" ht="25.5" customHeight="1">
      <c r="A111" s="34" t="s">
        <v>216</v>
      </c>
      <c r="B111" s="70" t="s">
        <v>217</v>
      </c>
      <c r="C111" s="22">
        <v>2024</v>
      </c>
      <c r="D111" s="33" t="s">
        <v>20</v>
      </c>
      <c r="E111" s="46">
        <f t="shared" si="5"/>
        <v>330000</v>
      </c>
      <c r="F111" s="32">
        <v>0</v>
      </c>
      <c r="G111" s="32">
        <v>0</v>
      </c>
      <c r="H111" s="32">
        <v>0</v>
      </c>
      <c r="I111" s="32">
        <v>330000</v>
      </c>
      <c r="J111" s="32">
        <v>0</v>
      </c>
      <c r="K111" s="33" t="s">
        <v>218</v>
      </c>
    </row>
    <row r="112" spans="1:13" ht="42" customHeight="1">
      <c r="A112" s="104" t="s">
        <v>219</v>
      </c>
      <c r="B112" s="41" t="s">
        <v>220</v>
      </c>
      <c r="C112" s="9">
        <v>2023</v>
      </c>
      <c r="D112" s="23" t="s">
        <v>147</v>
      </c>
      <c r="E112" s="46">
        <f t="shared" si="5"/>
        <v>1183885.1500000001</v>
      </c>
      <c r="F112" s="32">
        <v>0</v>
      </c>
      <c r="G112" s="32">
        <v>0</v>
      </c>
      <c r="H112" s="46">
        <f>SUM(H113:H115)</f>
        <v>1183885.1500000001</v>
      </c>
      <c r="I112" s="32">
        <v>0</v>
      </c>
      <c r="J112" s="32">
        <v>0</v>
      </c>
      <c r="K112" s="9" t="s">
        <v>221</v>
      </c>
    </row>
    <row r="113" spans="1:13" ht="32.25" customHeight="1">
      <c r="A113" s="104"/>
      <c r="B113" s="106" t="s">
        <v>222</v>
      </c>
      <c r="C113" s="9"/>
      <c r="D113" s="22" t="s">
        <v>163</v>
      </c>
      <c r="E113" s="46">
        <f t="shared" si="5"/>
        <v>1077996.3</v>
      </c>
      <c r="F113" s="32">
        <v>0</v>
      </c>
      <c r="G113" s="32">
        <v>0</v>
      </c>
      <c r="H113" s="32">
        <v>1077996.3</v>
      </c>
      <c r="I113" s="32">
        <v>0</v>
      </c>
      <c r="J113" s="32">
        <v>0</v>
      </c>
      <c r="K113" s="9"/>
    </row>
    <row r="114" spans="1:13" ht="32.25" customHeight="1">
      <c r="A114" s="104"/>
      <c r="B114" s="106"/>
      <c r="C114" s="9"/>
      <c r="D114" s="22" t="s">
        <v>164</v>
      </c>
      <c r="E114" s="46">
        <f t="shared" si="5"/>
        <v>10888.85</v>
      </c>
      <c r="F114" s="32">
        <v>0</v>
      </c>
      <c r="G114" s="32">
        <v>0</v>
      </c>
      <c r="H114" s="32">
        <v>10888.85</v>
      </c>
      <c r="I114" s="32">
        <v>0</v>
      </c>
      <c r="J114" s="32">
        <v>0</v>
      </c>
      <c r="K114" s="9"/>
    </row>
    <row r="115" spans="1:13" ht="32.25" customHeight="1">
      <c r="A115" s="104"/>
      <c r="B115" s="41" t="s">
        <v>165</v>
      </c>
      <c r="C115" s="9"/>
      <c r="D115" s="22" t="s">
        <v>208</v>
      </c>
      <c r="E115" s="46">
        <f t="shared" si="5"/>
        <v>95000</v>
      </c>
      <c r="F115" s="32">
        <v>0</v>
      </c>
      <c r="G115" s="32">
        <v>0</v>
      </c>
      <c r="H115" s="32">
        <v>95000</v>
      </c>
      <c r="I115" s="32">
        <v>0</v>
      </c>
      <c r="J115" s="32">
        <v>0</v>
      </c>
      <c r="K115" s="9"/>
    </row>
    <row r="116" spans="1:13" ht="39.75" customHeight="1">
      <c r="A116" s="34" t="s">
        <v>223</v>
      </c>
      <c r="B116" s="71" t="s">
        <v>224</v>
      </c>
      <c r="C116" s="72" t="s">
        <v>225</v>
      </c>
      <c r="D116" s="72" t="s">
        <v>20</v>
      </c>
      <c r="E116" s="46">
        <f t="shared" si="5"/>
        <v>1813919.83</v>
      </c>
      <c r="F116" s="32">
        <v>0</v>
      </c>
      <c r="G116" s="32">
        <v>0</v>
      </c>
      <c r="H116" s="32">
        <v>599900</v>
      </c>
      <c r="I116" s="32">
        <v>1214019.83</v>
      </c>
      <c r="J116" s="32">
        <v>0</v>
      </c>
      <c r="K116" s="9"/>
    </row>
    <row r="117" spans="1:13" ht="33.75" customHeight="1">
      <c r="A117" s="104" t="s">
        <v>226</v>
      </c>
      <c r="B117" s="103" t="s">
        <v>227</v>
      </c>
      <c r="C117" s="9">
        <v>2023</v>
      </c>
      <c r="D117" s="23" t="s">
        <v>228</v>
      </c>
      <c r="E117" s="46">
        <f t="shared" si="5"/>
        <v>30430476.129999999</v>
      </c>
      <c r="F117" s="32">
        <v>0</v>
      </c>
      <c r="G117" s="32">
        <v>0</v>
      </c>
      <c r="H117" s="32">
        <v>30430476.129999999</v>
      </c>
      <c r="I117" s="32">
        <v>0</v>
      </c>
      <c r="J117" s="32">
        <v>0</v>
      </c>
      <c r="K117" s="105" t="s">
        <v>229</v>
      </c>
    </row>
    <row r="118" spans="1:13" ht="32.25" customHeight="1">
      <c r="A118" s="104"/>
      <c r="B118" s="103"/>
      <c r="C118" s="9"/>
      <c r="D118" s="23" t="s">
        <v>164</v>
      </c>
      <c r="E118" s="46">
        <f t="shared" si="5"/>
        <v>0</v>
      </c>
      <c r="F118" s="32">
        <v>0</v>
      </c>
      <c r="G118" s="32">
        <v>0</v>
      </c>
      <c r="H118" s="32"/>
      <c r="I118" s="32">
        <v>0</v>
      </c>
      <c r="J118" s="32">
        <v>0</v>
      </c>
      <c r="K118" s="105"/>
    </row>
    <row r="119" spans="1:13" s="26" customFormat="1" ht="68.25" customHeight="1">
      <c r="A119" s="34" t="s">
        <v>230</v>
      </c>
      <c r="B119" s="31" t="s">
        <v>231</v>
      </c>
      <c r="C119" s="22">
        <v>2023</v>
      </c>
      <c r="D119" s="23" t="s">
        <v>20</v>
      </c>
      <c r="E119" s="46">
        <f t="shared" si="5"/>
        <v>405528</v>
      </c>
      <c r="F119" s="32">
        <v>0</v>
      </c>
      <c r="G119" s="32">
        <v>0</v>
      </c>
      <c r="H119" s="32">
        <v>405528</v>
      </c>
      <c r="I119" s="32">
        <v>0</v>
      </c>
      <c r="J119" s="32">
        <v>0</v>
      </c>
      <c r="K119" s="22" t="s">
        <v>232</v>
      </c>
      <c r="L119" s="24"/>
      <c r="M119" s="25"/>
    </row>
    <row r="120" spans="1:13" s="26" customFormat="1" ht="36" hidden="1" customHeight="1">
      <c r="A120" s="73"/>
      <c r="B120" s="8"/>
      <c r="C120" s="8"/>
      <c r="D120" s="8"/>
      <c r="E120" s="46"/>
      <c r="F120" s="46"/>
      <c r="G120" s="46"/>
      <c r="H120" s="46"/>
      <c r="I120" s="46"/>
      <c r="J120" s="46"/>
      <c r="K120" s="22"/>
      <c r="L120" s="24"/>
      <c r="M120" s="25"/>
    </row>
    <row r="121" spans="1:13" s="26" customFormat="1" ht="93" hidden="1" customHeight="1">
      <c r="A121" s="74"/>
      <c r="B121" s="31"/>
      <c r="C121" s="22"/>
      <c r="D121" s="23"/>
      <c r="E121" s="32"/>
      <c r="F121" s="32"/>
      <c r="G121" s="32"/>
      <c r="H121" s="32"/>
      <c r="I121" s="32"/>
      <c r="J121" s="32"/>
      <c r="K121" s="22"/>
      <c r="L121" s="24"/>
      <c r="M121" s="25"/>
    </row>
    <row r="122" spans="1:13" s="26" customFormat="1" ht="47.25" customHeight="1">
      <c r="A122" s="38" t="s">
        <v>233</v>
      </c>
      <c r="B122" s="4" t="s">
        <v>234</v>
      </c>
      <c r="C122" s="4"/>
      <c r="D122" s="4"/>
      <c r="E122" s="28">
        <f t="shared" ref="E122:E145" si="6">SUM(F122:J122)</f>
        <v>2190592.62</v>
      </c>
      <c r="F122" s="28">
        <f>SUM(F123)</f>
        <v>712042.98</v>
      </c>
      <c r="G122" s="28">
        <f>SUM(G123)</f>
        <v>760759.73</v>
      </c>
      <c r="H122" s="28">
        <f>SUM(H123)</f>
        <v>473547.91</v>
      </c>
      <c r="I122" s="28">
        <f>SUM(I123:I124)</f>
        <v>156242</v>
      </c>
      <c r="J122" s="28">
        <f>SUM(J123)</f>
        <v>88000</v>
      </c>
      <c r="K122" s="63"/>
      <c r="L122" s="24"/>
      <c r="M122" s="25"/>
    </row>
    <row r="123" spans="1:13" ht="55.5" customHeight="1">
      <c r="A123" s="34" t="s">
        <v>235</v>
      </c>
      <c r="B123" s="31" t="s">
        <v>236</v>
      </c>
      <c r="C123" s="33" t="s">
        <v>44</v>
      </c>
      <c r="D123" s="33" t="s">
        <v>20</v>
      </c>
      <c r="E123" s="32">
        <f t="shared" si="6"/>
        <v>2190592.62</v>
      </c>
      <c r="F123" s="32">
        <v>712042.98</v>
      </c>
      <c r="G123" s="32">
        <f>655500+65259.73+40000</f>
        <v>760759.73</v>
      </c>
      <c r="H123" s="32">
        <v>473547.91</v>
      </c>
      <c r="I123" s="32">
        <f>136239+3+20000</f>
        <v>156242</v>
      </c>
      <c r="J123" s="32">
        <f>136240-48240</f>
        <v>88000</v>
      </c>
      <c r="K123" s="22" t="s">
        <v>237</v>
      </c>
    </row>
    <row r="124" spans="1:13" ht="51" customHeight="1">
      <c r="A124" s="34" t="s">
        <v>238</v>
      </c>
      <c r="B124" s="44" t="s">
        <v>239</v>
      </c>
      <c r="C124" s="22" t="s">
        <v>117</v>
      </c>
      <c r="D124" s="33" t="s">
        <v>20</v>
      </c>
      <c r="E124" s="32">
        <f t="shared" si="6"/>
        <v>0</v>
      </c>
      <c r="F124" s="32">
        <v>0</v>
      </c>
      <c r="G124" s="32">
        <v>0</v>
      </c>
      <c r="H124" s="32">
        <v>0</v>
      </c>
      <c r="I124" s="32">
        <v>0</v>
      </c>
      <c r="J124" s="32">
        <v>0</v>
      </c>
      <c r="K124" s="35" t="s">
        <v>240</v>
      </c>
    </row>
    <row r="125" spans="1:13" s="26" customFormat="1" ht="51" customHeight="1">
      <c r="A125" s="38" t="s">
        <v>241</v>
      </c>
      <c r="B125" s="4" t="s">
        <v>242</v>
      </c>
      <c r="C125" s="4"/>
      <c r="D125" s="4"/>
      <c r="E125" s="28">
        <f t="shared" si="6"/>
        <v>1465985</v>
      </c>
      <c r="F125" s="28">
        <f>SUM(F126:F133)</f>
        <v>1145085</v>
      </c>
      <c r="G125" s="28">
        <f>SUM(G126:G133)</f>
        <v>286400</v>
      </c>
      <c r="H125" s="28">
        <f>SUM(H126:H133)</f>
        <v>0</v>
      </c>
      <c r="I125" s="28">
        <f>SUM(I126:I130)</f>
        <v>34500</v>
      </c>
      <c r="J125" s="28">
        <f>SUM(J126:J130)</f>
        <v>0</v>
      </c>
      <c r="K125" s="75"/>
      <c r="L125" s="24"/>
      <c r="M125" s="25"/>
    </row>
    <row r="126" spans="1:13" ht="33.75" customHeight="1">
      <c r="A126" s="66" t="s">
        <v>243</v>
      </c>
      <c r="B126" s="31" t="s">
        <v>244</v>
      </c>
      <c r="C126" s="22">
        <v>2021</v>
      </c>
      <c r="D126" s="6" t="s">
        <v>20</v>
      </c>
      <c r="E126" s="32">
        <f t="shared" si="6"/>
        <v>232610</v>
      </c>
      <c r="F126" s="32">
        <v>232610</v>
      </c>
      <c r="G126" s="32">
        <v>0</v>
      </c>
      <c r="H126" s="32">
        <v>0</v>
      </c>
      <c r="I126" s="32">
        <v>0</v>
      </c>
      <c r="J126" s="32">
        <v>0</v>
      </c>
      <c r="K126" s="33" t="s">
        <v>201</v>
      </c>
    </row>
    <row r="127" spans="1:13" ht="31.5" customHeight="1">
      <c r="A127" s="66" t="s">
        <v>245</v>
      </c>
      <c r="B127" s="31" t="s">
        <v>246</v>
      </c>
      <c r="C127" s="22">
        <v>2021</v>
      </c>
      <c r="D127" s="6"/>
      <c r="E127" s="32">
        <f t="shared" si="6"/>
        <v>318536</v>
      </c>
      <c r="F127" s="32">
        <v>318536</v>
      </c>
      <c r="G127" s="32">
        <v>0</v>
      </c>
      <c r="H127" s="32">
        <v>0</v>
      </c>
      <c r="I127" s="32">
        <v>0</v>
      </c>
      <c r="J127" s="32">
        <v>0</v>
      </c>
      <c r="K127" s="33" t="s">
        <v>198</v>
      </c>
    </row>
    <row r="128" spans="1:13" ht="39" customHeight="1">
      <c r="A128" s="66" t="s">
        <v>247</v>
      </c>
      <c r="B128" s="31" t="s">
        <v>248</v>
      </c>
      <c r="C128" s="22">
        <v>2021</v>
      </c>
      <c r="D128" s="6"/>
      <c r="E128" s="32">
        <f t="shared" si="6"/>
        <v>85900</v>
      </c>
      <c r="F128" s="32">
        <v>85900</v>
      </c>
      <c r="G128" s="32">
        <v>0</v>
      </c>
      <c r="H128" s="32">
        <v>0</v>
      </c>
      <c r="I128" s="32">
        <v>0</v>
      </c>
      <c r="J128" s="32">
        <v>0</v>
      </c>
      <c r="K128" s="22" t="s">
        <v>93</v>
      </c>
    </row>
    <row r="129" spans="1:13" ht="34.5" customHeight="1">
      <c r="A129" s="66" t="s">
        <v>249</v>
      </c>
      <c r="B129" s="61" t="s">
        <v>250</v>
      </c>
      <c r="C129" s="22">
        <v>2021</v>
      </c>
      <c r="D129" s="6"/>
      <c r="E129" s="32">
        <f t="shared" si="6"/>
        <v>508039</v>
      </c>
      <c r="F129" s="32">
        <v>508039</v>
      </c>
      <c r="G129" s="32">
        <v>0</v>
      </c>
      <c r="H129" s="32">
        <v>0</v>
      </c>
      <c r="I129" s="32">
        <v>0</v>
      </c>
      <c r="J129" s="32">
        <v>0</v>
      </c>
      <c r="K129" s="33" t="s">
        <v>114</v>
      </c>
    </row>
    <row r="130" spans="1:13" ht="36.75" customHeight="1">
      <c r="A130" s="66" t="s">
        <v>251</v>
      </c>
      <c r="B130" s="76" t="s">
        <v>252</v>
      </c>
      <c r="C130" s="9" t="s">
        <v>253</v>
      </c>
      <c r="D130" s="6"/>
      <c r="E130" s="77">
        <f t="shared" si="6"/>
        <v>177700</v>
      </c>
      <c r="F130" s="77">
        <f>SUM(F131:F133)</f>
        <v>0</v>
      </c>
      <c r="G130" s="77">
        <f>SUM(G131:G133)</f>
        <v>143200</v>
      </c>
      <c r="H130" s="77">
        <f>SUM(H131:H133)</f>
        <v>0</v>
      </c>
      <c r="I130" s="77">
        <f>SUM(I131:I133)</f>
        <v>34500</v>
      </c>
      <c r="J130" s="77">
        <f>SUM(J131:J133)</f>
        <v>0</v>
      </c>
      <c r="K130" s="78"/>
    </row>
    <row r="131" spans="1:13" ht="35.25" customHeight="1">
      <c r="A131" s="66" t="s">
        <v>254</v>
      </c>
      <c r="B131" s="41" t="s">
        <v>255</v>
      </c>
      <c r="C131" s="9"/>
      <c r="D131" s="9"/>
      <c r="E131" s="32">
        <f t="shared" si="6"/>
        <v>0</v>
      </c>
      <c r="F131" s="32">
        <v>0</v>
      </c>
      <c r="G131" s="32">
        <v>0</v>
      </c>
      <c r="H131" s="32">
        <v>0</v>
      </c>
      <c r="I131" s="32">
        <v>0</v>
      </c>
      <c r="J131" s="32">
        <v>0</v>
      </c>
      <c r="K131" s="33" t="s">
        <v>256</v>
      </c>
    </row>
    <row r="132" spans="1:13" ht="35.25" customHeight="1">
      <c r="A132" s="66" t="s">
        <v>257</v>
      </c>
      <c r="B132" s="41" t="s">
        <v>258</v>
      </c>
      <c r="C132" s="9"/>
      <c r="D132" s="9"/>
      <c r="E132" s="32">
        <f t="shared" si="6"/>
        <v>143200</v>
      </c>
      <c r="F132" s="32">
        <v>0</v>
      </c>
      <c r="G132" s="32">
        <f>36200+27000+66000+14000</f>
        <v>143200</v>
      </c>
      <c r="H132" s="32">
        <v>0</v>
      </c>
      <c r="I132" s="32">
        <v>0</v>
      </c>
      <c r="J132" s="32">
        <v>0</v>
      </c>
      <c r="K132" s="33" t="s">
        <v>93</v>
      </c>
    </row>
    <row r="133" spans="1:13" ht="45" customHeight="1">
      <c r="A133" s="66" t="s">
        <v>259</v>
      </c>
      <c r="B133" s="41" t="s">
        <v>260</v>
      </c>
      <c r="C133" s="9"/>
      <c r="D133" s="6"/>
      <c r="E133" s="32">
        <f t="shared" si="6"/>
        <v>34500</v>
      </c>
      <c r="F133" s="32">
        <v>0</v>
      </c>
      <c r="G133" s="32">
        <v>0</v>
      </c>
      <c r="H133" s="32">
        <v>0</v>
      </c>
      <c r="I133" s="32">
        <v>34500</v>
      </c>
      <c r="J133" s="32">
        <v>0</v>
      </c>
      <c r="K133" s="33" t="s">
        <v>261</v>
      </c>
    </row>
    <row r="134" spans="1:13" s="26" customFormat="1" ht="38.25" customHeight="1">
      <c r="A134" s="79" t="s">
        <v>262</v>
      </c>
      <c r="B134" s="4" t="s">
        <v>263</v>
      </c>
      <c r="C134" s="4"/>
      <c r="D134" s="4"/>
      <c r="E134" s="28">
        <f t="shared" si="6"/>
        <v>240000</v>
      </c>
      <c r="F134" s="28">
        <f>F135</f>
        <v>240000</v>
      </c>
      <c r="G134" s="28">
        <f>G135</f>
        <v>0</v>
      </c>
      <c r="H134" s="28">
        <f>H135</f>
        <v>0</v>
      </c>
      <c r="I134" s="28">
        <f>I135</f>
        <v>0</v>
      </c>
      <c r="J134" s="28">
        <f>J135</f>
        <v>0</v>
      </c>
      <c r="K134" s="75"/>
      <c r="L134" s="24"/>
      <c r="M134" s="25"/>
    </row>
    <row r="135" spans="1:13" ht="53.25" customHeight="1">
      <c r="A135" s="66" t="s">
        <v>264</v>
      </c>
      <c r="B135" s="80" t="s">
        <v>83</v>
      </c>
      <c r="C135" s="22">
        <v>2021</v>
      </c>
      <c r="D135" s="22" t="s">
        <v>20</v>
      </c>
      <c r="E135" s="32">
        <f t="shared" si="6"/>
        <v>240000</v>
      </c>
      <c r="F135" s="32">
        <v>240000</v>
      </c>
      <c r="G135" s="32">
        <v>0</v>
      </c>
      <c r="H135" s="32">
        <v>0</v>
      </c>
      <c r="I135" s="32">
        <v>0</v>
      </c>
      <c r="J135" s="32">
        <v>0</v>
      </c>
      <c r="K135" s="33" t="s">
        <v>93</v>
      </c>
    </row>
    <row r="136" spans="1:13" s="26" customFormat="1" ht="87" customHeight="1">
      <c r="A136" s="79" t="s">
        <v>265</v>
      </c>
      <c r="B136" s="4" t="s">
        <v>266</v>
      </c>
      <c r="C136" s="4"/>
      <c r="D136" s="4"/>
      <c r="E136" s="28">
        <f t="shared" si="6"/>
        <v>750290</v>
      </c>
      <c r="F136" s="28">
        <v>0</v>
      </c>
      <c r="G136" s="28">
        <f>SUM(G137:G139)</f>
        <v>155000</v>
      </c>
      <c r="H136" s="28">
        <f>SUM(H137:H139)</f>
        <v>100000</v>
      </c>
      <c r="I136" s="28">
        <f>SUM(I137:I139)</f>
        <v>295590</v>
      </c>
      <c r="J136" s="28">
        <f>SUM(J137:J139)</f>
        <v>199700</v>
      </c>
      <c r="K136" s="75"/>
      <c r="L136" s="24"/>
      <c r="M136" s="25"/>
    </row>
    <row r="137" spans="1:13" ht="62.25" customHeight="1">
      <c r="A137" s="66" t="s">
        <v>267</v>
      </c>
      <c r="B137" s="80" t="s">
        <v>268</v>
      </c>
      <c r="C137" s="22">
        <v>2022</v>
      </c>
      <c r="D137" s="9" t="s">
        <v>20</v>
      </c>
      <c r="E137" s="32">
        <f t="shared" si="6"/>
        <v>155000</v>
      </c>
      <c r="F137" s="32">
        <v>0</v>
      </c>
      <c r="G137" s="32">
        <v>155000</v>
      </c>
      <c r="H137" s="32">
        <v>0</v>
      </c>
      <c r="I137" s="32">
        <v>0</v>
      </c>
      <c r="J137" s="32">
        <v>0</v>
      </c>
      <c r="K137" s="33" t="s">
        <v>269</v>
      </c>
    </row>
    <row r="138" spans="1:13" ht="45" customHeight="1">
      <c r="A138" s="81" t="s">
        <v>270</v>
      </c>
      <c r="B138" s="82" t="s">
        <v>271</v>
      </c>
      <c r="C138" s="54" t="s">
        <v>141</v>
      </c>
      <c r="D138" s="9"/>
      <c r="E138" s="55">
        <f t="shared" si="6"/>
        <v>495290</v>
      </c>
      <c r="F138" s="55">
        <v>0</v>
      </c>
      <c r="G138" s="55">
        <v>0</v>
      </c>
      <c r="H138" s="55">
        <v>100000</v>
      </c>
      <c r="I138" s="55">
        <v>195590</v>
      </c>
      <c r="J138" s="55">
        <f>100000+99700</f>
        <v>199700</v>
      </c>
      <c r="K138" s="9" t="s">
        <v>272</v>
      </c>
    </row>
    <row r="139" spans="1:13" ht="51" customHeight="1">
      <c r="A139" s="66" t="s">
        <v>273</v>
      </c>
      <c r="B139" s="80" t="s">
        <v>274</v>
      </c>
      <c r="C139" s="22" t="s">
        <v>108</v>
      </c>
      <c r="D139" s="9"/>
      <c r="E139" s="32">
        <f t="shared" si="6"/>
        <v>100000</v>
      </c>
      <c r="F139" s="32">
        <v>0</v>
      </c>
      <c r="G139" s="32">
        <v>0</v>
      </c>
      <c r="H139" s="32">
        <v>0</v>
      </c>
      <c r="I139" s="32">
        <v>100000</v>
      </c>
      <c r="J139" s="32">
        <v>0</v>
      </c>
      <c r="K139" s="9"/>
    </row>
    <row r="140" spans="1:13" ht="45" hidden="1" customHeight="1">
      <c r="A140" s="66" t="s">
        <v>265</v>
      </c>
      <c r="B140" s="8" t="s">
        <v>275</v>
      </c>
      <c r="C140" s="8"/>
      <c r="D140" s="8"/>
      <c r="E140" s="46">
        <f t="shared" si="6"/>
        <v>0</v>
      </c>
      <c r="F140" s="46">
        <f>F141</f>
        <v>0</v>
      </c>
      <c r="G140" s="46">
        <f>G141</f>
        <v>0</v>
      </c>
      <c r="H140" s="46">
        <f>H141</f>
        <v>0</v>
      </c>
      <c r="I140" s="46">
        <f>I141</f>
        <v>0</v>
      </c>
      <c r="J140" s="46">
        <f>J141</f>
        <v>0</v>
      </c>
      <c r="K140" s="33"/>
    </row>
    <row r="141" spans="1:13" ht="30.75" hidden="1" customHeight="1">
      <c r="A141" s="66" t="s">
        <v>267</v>
      </c>
      <c r="B141" s="80"/>
      <c r="C141" s="22">
        <v>2022</v>
      </c>
      <c r="D141" s="35"/>
      <c r="E141" s="32">
        <f t="shared" si="6"/>
        <v>0</v>
      </c>
      <c r="F141" s="32"/>
      <c r="G141" s="32"/>
      <c r="H141" s="32"/>
      <c r="I141" s="32"/>
      <c r="J141" s="32"/>
      <c r="K141" s="33"/>
    </row>
    <row r="142" spans="1:13" s="26" customFormat="1" ht="24.75" customHeight="1">
      <c r="A142" s="107"/>
      <c r="B142" s="108" t="s">
        <v>276</v>
      </c>
      <c r="C142" s="108"/>
      <c r="D142" s="83" t="s">
        <v>85</v>
      </c>
      <c r="E142" s="84">
        <f t="shared" si="6"/>
        <v>2054193019.8799996</v>
      </c>
      <c r="F142" s="84">
        <f>F125+F122+F77+F70+F47+F59+F134+F81+F25+F120+F136</f>
        <v>214513407.75999999</v>
      </c>
      <c r="G142" s="84">
        <f>G125+G122+G77+G70+G47+G59+G134+G81+G120+G136</f>
        <v>459658955.22000003</v>
      </c>
      <c r="H142" s="84">
        <f>H125+H122+H77+H70+H47+H59+H134+H25+H120+H136</f>
        <v>545528716.04999995</v>
      </c>
      <c r="I142" s="84">
        <f>I125+I122+I77+I70+I47+I59+I134+I81+I25+I120+I136+I67</f>
        <v>404885231.89999998</v>
      </c>
      <c r="J142" s="84">
        <f>J125+J122+J77+J70+J47+J59+J134+J81+J25+J120+J136+J67</f>
        <v>429606708.94999993</v>
      </c>
      <c r="K142" s="109"/>
      <c r="L142" s="24"/>
      <c r="M142" s="25"/>
    </row>
    <row r="143" spans="1:13" s="26" customFormat="1" ht="18" customHeight="1">
      <c r="A143" s="107"/>
      <c r="B143" s="108"/>
      <c r="C143" s="108"/>
      <c r="D143" s="83" t="s">
        <v>20</v>
      </c>
      <c r="E143" s="84">
        <f t="shared" si="6"/>
        <v>357097403.5999999</v>
      </c>
      <c r="F143" s="84">
        <f>F142-F144-F145</f>
        <v>61733087.359999985</v>
      </c>
      <c r="G143" s="84">
        <f>G142-G144-G145</f>
        <v>64860527.370000064</v>
      </c>
      <c r="H143" s="84">
        <f>H142-H144-H145</f>
        <v>70768451.49999994</v>
      </c>
      <c r="I143" s="84">
        <f>I142-I144-I145</f>
        <v>73862445.419999957</v>
      </c>
      <c r="J143" s="84">
        <f>J142-J144-J145</f>
        <v>85872891.949999928</v>
      </c>
      <c r="K143" s="109"/>
      <c r="L143" s="25">
        <f>J48+J49+J55+J65+J109+J110+J123+J138</f>
        <v>85445756.269999996</v>
      </c>
      <c r="M143" s="25">
        <f>J143-L143</f>
        <v>427135.67999993265</v>
      </c>
    </row>
    <row r="144" spans="1:13" s="26" customFormat="1">
      <c r="A144" s="107"/>
      <c r="B144" s="108"/>
      <c r="C144" s="108"/>
      <c r="D144" s="83" t="s">
        <v>105</v>
      </c>
      <c r="E144" s="84">
        <f t="shared" si="6"/>
        <v>1697095616.28</v>
      </c>
      <c r="F144" s="84">
        <f>F50+F51+F53+F57+F61+F72+F54+F66+F82+F100+F105+F113+F117+F121</f>
        <v>152780320.40000001</v>
      </c>
      <c r="G144" s="84">
        <f>G50+G51+G53+G57+G61+G72+G54+G66+G82+G100+G105+G113+G117+G121</f>
        <v>394798427.84999996</v>
      </c>
      <c r="H144" s="84">
        <f>H50+H51+H53+H54+H61+H66+H68+H82+H105+H113+30126171.37</f>
        <v>474760264.55000001</v>
      </c>
      <c r="I144" s="84">
        <f>I50+I51+I53+I54+I61+I66+I68+I58</f>
        <v>331022786.48000002</v>
      </c>
      <c r="J144" s="84">
        <f>J68+J66+J58+J54+J53+J51+J50+J63</f>
        <v>343733817</v>
      </c>
      <c r="K144" s="109"/>
      <c r="L144" s="25">
        <f>J50+J51+J53+J54+J58+J66+J68+J63</f>
        <v>343733817</v>
      </c>
      <c r="M144" s="25">
        <f>J144-L144</f>
        <v>0</v>
      </c>
    </row>
    <row r="145" spans="1:13" ht="19.5" customHeight="1">
      <c r="A145" s="107"/>
      <c r="B145" s="108"/>
      <c r="C145" s="108"/>
      <c r="D145" s="83" t="s">
        <v>96</v>
      </c>
      <c r="E145" s="84">
        <f t="shared" si="6"/>
        <v>0</v>
      </c>
      <c r="F145" s="84"/>
      <c r="G145" s="84"/>
      <c r="H145" s="84"/>
      <c r="I145" s="84"/>
      <c r="J145" s="84"/>
      <c r="K145" s="109"/>
      <c r="L145" s="17">
        <f>J144+J45</f>
        <v>420865483</v>
      </c>
    </row>
    <row r="146" spans="1:13" s="26" customFormat="1" ht="25.5" customHeight="1">
      <c r="A146" s="8" t="s">
        <v>277</v>
      </c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24"/>
      <c r="M146" s="25"/>
    </row>
    <row r="147" spans="1:13" s="26" customFormat="1" ht="50.25" customHeight="1">
      <c r="A147" s="38" t="s">
        <v>278</v>
      </c>
      <c r="B147" s="4" t="s">
        <v>279</v>
      </c>
      <c r="C147" s="4"/>
      <c r="D147" s="4"/>
      <c r="E147" s="28">
        <f t="shared" ref="E147:E157" si="7">SUM(F147:J147)</f>
        <v>196024969.09</v>
      </c>
      <c r="F147" s="28">
        <f>SUM(F148:F152)</f>
        <v>31516587.889999997</v>
      </c>
      <c r="G147" s="28">
        <f>SUM(G148:G152)</f>
        <v>33713010.229999997</v>
      </c>
      <c r="H147" s="28">
        <f>SUM(H148:H152)</f>
        <v>36531101.350000001</v>
      </c>
      <c r="I147" s="28">
        <f>SUM(I148:I152)</f>
        <v>44362521.869999997</v>
      </c>
      <c r="J147" s="28">
        <f>SUM(J148:J157)</f>
        <v>49901747.75</v>
      </c>
      <c r="K147" s="39"/>
      <c r="L147" s="24"/>
      <c r="M147" s="25"/>
    </row>
    <row r="148" spans="1:13" ht="58.5" customHeight="1">
      <c r="A148" s="34" t="s">
        <v>280</v>
      </c>
      <c r="B148" s="41" t="s">
        <v>281</v>
      </c>
      <c r="C148" s="22" t="s">
        <v>19</v>
      </c>
      <c r="D148" s="9" t="s">
        <v>20</v>
      </c>
      <c r="E148" s="32">
        <f t="shared" si="7"/>
        <v>2924140.48</v>
      </c>
      <c r="F148" s="32">
        <v>400505.15</v>
      </c>
      <c r="G148" s="32">
        <v>587195.82999999996</v>
      </c>
      <c r="H148" s="32">
        <v>691105.7</v>
      </c>
      <c r="I148" s="32">
        <v>689133.8</v>
      </c>
      <c r="J148" s="32">
        <v>556200</v>
      </c>
      <c r="K148" s="9" t="s">
        <v>282</v>
      </c>
    </row>
    <row r="149" spans="1:13" s="26" customFormat="1" ht="57" customHeight="1">
      <c r="A149" s="34" t="s">
        <v>283</v>
      </c>
      <c r="B149" s="41" t="s">
        <v>284</v>
      </c>
      <c r="C149" s="22" t="s">
        <v>19</v>
      </c>
      <c r="D149" s="9"/>
      <c r="E149" s="32">
        <f t="shared" si="7"/>
        <v>190342242.51999998</v>
      </c>
      <c r="F149" s="32">
        <v>31086082.739999998</v>
      </c>
      <c r="G149" s="32">
        <f>32808261.26-134102.67</f>
        <v>32674158.59</v>
      </c>
      <c r="H149" s="32">
        <v>35692111.119999997</v>
      </c>
      <c r="I149" s="32">
        <v>43673388.07</v>
      </c>
      <c r="J149" s="32">
        <f>47503340-286838</f>
        <v>47216502</v>
      </c>
      <c r="K149" s="9"/>
      <c r="L149" s="24"/>
      <c r="M149" s="25"/>
    </row>
    <row r="150" spans="1:13" s="26" customFormat="1" ht="45" customHeight="1">
      <c r="A150" s="34" t="s">
        <v>285</v>
      </c>
      <c r="B150" s="61" t="s">
        <v>286</v>
      </c>
      <c r="C150" s="22">
        <v>2023</v>
      </c>
      <c r="D150" s="22" t="s">
        <v>20</v>
      </c>
      <c r="E150" s="32">
        <f t="shared" si="7"/>
        <v>147884.53</v>
      </c>
      <c r="F150" s="32">
        <v>0</v>
      </c>
      <c r="G150" s="32">
        <v>0</v>
      </c>
      <c r="H150" s="32">
        <v>147884.53</v>
      </c>
      <c r="I150" s="32">
        <v>0</v>
      </c>
      <c r="J150" s="32">
        <v>0</v>
      </c>
      <c r="K150" s="9"/>
      <c r="L150" s="24"/>
      <c r="M150" s="25"/>
    </row>
    <row r="151" spans="1:13" ht="51.75" customHeight="1">
      <c r="A151" s="34" t="s">
        <v>287</v>
      </c>
      <c r="B151" s="61" t="s">
        <v>288</v>
      </c>
      <c r="C151" s="22">
        <v>2022</v>
      </c>
      <c r="D151" s="22" t="s">
        <v>37</v>
      </c>
      <c r="E151" s="32">
        <f t="shared" si="7"/>
        <v>451655.81</v>
      </c>
      <c r="F151" s="32">
        <v>0</v>
      </c>
      <c r="G151" s="32">
        <v>451655.81</v>
      </c>
      <c r="H151" s="32">
        <v>0</v>
      </c>
      <c r="I151" s="32">
        <v>0</v>
      </c>
      <c r="J151" s="32">
        <v>0</v>
      </c>
      <c r="K151" s="9"/>
    </row>
    <row r="152" spans="1:13" ht="71.25" customHeight="1">
      <c r="A152" s="34" t="s">
        <v>289</v>
      </c>
      <c r="B152" s="61" t="s">
        <v>290</v>
      </c>
      <c r="C152" s="22">
        <v>2021</v>
      </c>
      <c r="D152" s="22" t="s">
        <v>20</v>
      </c>
      <c r="E152" s="32">
        <f t="shared" si="7"/>
        <v>30000</v>
      </c>
      <c r="F152" s="32">
        <v>30000</v>
      </c>
      <c r="G152" s="32">
        <v>0</v>
      </c>
      <c r="H152" s="32">
        <v>0</v>
      </c>
      <c r="I152" s="32">
        <v>0</v>
      </c>
      <c r="J152" s="32">
        <v>0</v>
      </c>
      <c r="K152" s="22" t="s">
        <v>291</v>
      </c>
    </row>
    <row r="153" spans="1:13" ht="51" customHeight="1">
      <c r="A153" s="34" t="s">
        <v>292</v>
      </c>
      <c r="B153" s="61" t="s">
        <v>293</v>
      </c>
      <c r="C153" s="22">
        <v>2025</v>
      </c>
      <c r="D153" s="22" t="s">
        <v>20</v>
      </c>
      <c r="E153" s="32">
        <f t="shared" si="7"/>
        <v>520000</v>
      </c>
      <c r="F153" s="32">
        <v>0</v>
      </c>
      <c r="G153" s="32">
        <v>0</v>
      </c>
      <c r="H153" s="32">
        <v>0</v>
      </c>
      <c r="I153" s="32">
        <v>0</v>
      </c>
      <c r="J153" s="32">
        <v>520000</v>
      </c>
      <c r="K153" s="6" t="s">
        <v>240</v>
      </c>
    </row>
    <row r="154" spans="1:13" ht="55.5" customHeight="1">
      <c r="A154" s="34" t="s">
        <v>294</v>
      </c>
      <c r="B154" s="61" t="s">
        <v>295</v>
      </c>
      <c r="C154" s="22">
        <v>2025</v>
      </c>
      <c r="D154" s="22" t="s">
        <v>20</v>
      </c>
      <c r="E154" s="32">
        <f t="shared" si="7"/>
        <v>471838.5</v>
      </c>
      <c r="F154" s="32">
        <v>0</v>
      </c>
      <c r="G154" s="32">
        <v>0</v>
      </c>
      <c r="H154" s="32">
        <v>0</v>
      </c>
      <c r="I154" s="32">
        <v>0</v>
      </c>
      <c r="J154" s="32">
        <v>471838.5</v>
      </c>
      <c r="K154" s="6"/>
    </row>
    <row r="155" spans="1:13" ht="38.25" customHeight="1">
      <c r="A155" s="34" t="s">
        <v>296</v>
      </c>
      <c r="B155" s="61" t="s">
        <v>297</v>
      </c>
      <c r="C155" s="22">
        <v>2025</v>
      </c>
      <c r="D155" s="22" t="s">
        <v>20</v>
      </c>
      <c r="E155" s="32">
        <f t="shared" si="7"/>
        <v>507207.25</v>
      </c>
      <c r="F155" s="32">
        <v>0</v>
      </c>
      <c r="G155" s="32">
        <v>0</v>
      </c>
      <c r="H155" s="32">
        <v>0</v>
      </c>
      <c r="I155" s="32">
        <v>0</v>
      </c>
      <c r="J155" s="32">
        <v>507207.25</v>
      </c>
      <c r="K155" s="6"/>
    </row>
    <row r="156" spans="1:13" ht="38.25" customHeight="1">
      <c r="A156" s="34" t="s">
        <v>298</v>
      </c>
      <c r="B156" s="61" t="s">
        <v>299</v>
      </c>
      <c r="C156" s="22">
        <v>2025</v>
      </c>
      <c r="D156" s="22" t="s">
        <v>20</v>
      </c>
      <c r="E156" s="32">
        <f t="shared" si="7"/>
        <v>500000</v>
      </c>
      <c r="F156" s="32">
        <v>0</v>
      </c>
      <c r="G156" s="32">
        <v>0</v>
      </c>
      <c r="H156" s="32">
        <v>0</v>
      </c>
      <c r="I156" s="32">
        <v>0</v>
      </c>
      <c r="J156" s="32">
        <v>500000</v>
      </c>
      <c r="K156" s="9" t="s">
        <v>300</v>
      </c>
    </row>
    <row r="157" spans="1:13" ht="38.25" customHeight="1">
      <c r="A157" s="34" t="s">
        <v>301</v>
      </c>
      <c r="B157" s="61" t="s">
        <v>302</v>
      </c>
      <c r="C157" s="22">
        <v>2025</v>
      </c>
      <c r="D157" s="22" t="s">
        <v>20</v>
      </c>
      <c r="E157" s="32">
        <f t="shared" si="7"/>
        <v>130000</v>
      </c>
      <c r="F157" s="32">
        <v>0</v>
      </c>
      <c r="G157" s="32">
        <v>0</v>
      </c>
      <c r="H157" s="32">
        <v>0</v>
      </c>
      <c r="I157" s="32">
        <v>0</v>
      </c>
      <c r="J157" s="32">
        <v>130000</v>
      </c>
      <c r="K157" s="9"/>
    </row>
    <row r="158" spans="1:13" ht="38.25" hidden="1" customHeight="1">
      <c r="A158" s="34"/>
      <c r="B158" s="61"/>
      <c r="C158" s="64"/>
      <c r="D158" s="37"/>
      <c r="E158" s="32"/>
      <c r="F158" s="32"/>
      <c r="G158" s="32"/>
      <c r="H158" s="32"/>
      <c r="I158" s="32"/>
      <c r="J158" s="32"/>
      <c r="K158" s="58"/>
    </row>
    <row r="159" spans="1:13" ht="38.25" hidden="1" customHeight="1">
      <c r="A159" s="34"/>
      <c r="B159" s="61"/>
      <c r="C159" s="64"/>
      <c r="D159" s="37"/>
      <c r="E159" s="32"/>
      <c r="F159" s="32"/>
      <c r="G159" s="32"/>
      <c r="H159" s="32"/>
      <c r="I159" s="32"/>
      <c r="J159" s="32"/>
      <c r="K159" s="58"/>
    </row>
    <row r="160" spans="1:13" ht="38.25" hidden="1" customHeight="1">
      <c r="A160" s="34"/>
      <c r="B160" s="61"/>
      <c r="C160" s="64"/>
      <c r="D160" s="37"/>
      <c r="E160" s="32"/>
      <c r="F160" s="32"/>
      <c r="G160" s="32"/>
      <c r="H160" s="32"/>
      <c r="I160" s="32"/>
      <c r="J160" s="32"/>
      <c r="K160" s="58"/>
    </row>
    <row r="161" spans="1:13" ht="38.25" hidden="1" customHeight="1">
      <c r="A161" s="34"/>
      <c r="B161" s="61"/>
      <c r="C161" s="64"/>
      <c r="D161" s="37"/>
      <c r="E161" s="32"/>
      <c r="F161" s="32"/>
      <c r="G161" s="32"/>
      <c r="H161" s="32"/>
      <c r="I161" s="32"/>
      <c r="J161" s="32"/>
      <c r="K161" s="58"/>
    </row>
    <row r="162" spans="1:13" ht="38.25" hidden="1" customHeight="1">
      <c r="A162" s="34"/>
      <c r="B162" s="61"/>
      <c r="C162" s="64"/>
      <c r="D162" s="37"/>
      <c r="E162" s="32"/>
      <c r="F162" s="32"/>
      <c r="G162" s="32"/>
      <c r="H162" s="32"/>
      <c r="I162" s="32"/>
      <c r="J162" s="32"/>
      <c r="K162" s="58"/>
    </row>
    <row r="163" spans="1:13" ht="38.25" hidden="1" customHeight="1">
      <c r="A163" s="34"/>
      <c r="B163" s="61"/>
      <c r="C163" s="64"/>
      <c r="D163" s="37"/>
      <c r="E163" s="32"/>
      <c r="F163" s="32"/>
      <c r="G163" s="32"/>
      <c r="H163" s="32"/>
      <c r="I163" s="32"/>
      <c r="J163" s="32"/>
      <c r="K163" s="58"/>
    </row>
    <row r="164" spans="1:13" ht="38.25" hidden="1" customHeight="1">
      <c r="A164" s="34"/>
      <c r="B164" s="61"/>
      <c r="C164" s="64"/>
      <c r="D164" s="37"/>
      <c r="E164" s="32"/>
      <c r="F164" s="32"/>
      <c r="G164" s="32"/>
      <c r="H164" s="32"/>
      <c r="I164" s="32"/>
      <c r="J164" s="32"/>
      <c r="K164" s="58"/>
    </row>
    <row r="165" spans="1:13" s="26" customFormat="1" ht="52.5" customHeight="1">
      <c r="A165" s="86" t="s">
        <v>303</v>
      </c>
      <c r="B165" s="8" t="s">
        <v>144</v>
      </c>
      <c r="C165" s="8"/>
      <c r="D165" s="8"/>
      <c r="E165" s="46">
        <f>SUM(E166)</f>
        <v>0</v>
      </c>
      <c r="F165" s="46">
        <f>F166</f>
        <v>0</v>
      </c>
      <c r="G165" s="46">
        <f>G166</f>
        <v>0</v>
      </c>
      <c r="H165" s="46">
        <f>H166</f>
        <v>0</v>
      </c>
      <c r="I165" s="46">
        <f>I166</f>
        <v>0</v>
      </c>
      <c r="J165" s="46">
        <f>J166</f>
        <v>0</v>
      </c>
      <c r="K165" s="60"/>
      <c r="L165" s="24"/>
      <c r="M165" s="25"/>
    </row>
    <row r="166" spans="1:13" ht="94.5" customHeight="1">
      <c r="A166" s="104" t="s">
        <v>304</v>
      </c>
      <c r="B166" s="41" t="s">
        <v>305</v>
      </c>
      <c r="C166" s="22" t="s">
        <v>306</v>
      </c>
      <c r="D166" s="22" t="s">
        <v>307</v>
      </c>
      <c r="E166" s="46">
        <f>SUM(F166:J166)</f>
        <v>0</v>
      </c>
      <c r="F166" s="32">
        <v>0</v>
      </c>
      <c r="G166" s="32">
        <v>0</v>
      </c>
      <c r="H166" s="32">
        <v>0</v>
      </c>
      <c r="I166" s="32">
        <v>0</v>
      </c>
      <c r="J166" s="32">
        <v>0</v>
      </c>
      <c r="K166" s="9" t="s">
        <v>308</v>
      </c>
    </row>
    <row r="167" spans="1:13">
      <c r="A167" s="104"/>
      <c r="B167" s="41" t="s">
        <v>309</v>
      </c>
      <c r="C167" s="23"/>
      <c r="D167" s="22" t="s">
        <v>37</v>
      </c>
      <c r="E167" s="46">
        <f>SUM(F167:J167)</f>
        <v>0</v>
      </c>
      <c r="F167" s="32">
        <v>0</v>
      </c>
      <c r="G167" s="32">
        <v>0</v>
      </c>
      <c r="H167" s="32">
        <v>0</v>
      </c>
      <c r="I167" s="32">
        <v>0</v>
      </c>
      <c r="J167" s="32">
        <v>0</v>
      </c>
      <c r="K167" s="9"/>
    </row>
    <row r="168" spans="1:13" ht="24">
      <c r="A168" s="104"/>
      <c r="B168" s="41" t="s">
        <v>310</v>
      </c>
      <c r="C168" s="23"/>
      <c r="D168" s="22" t="s">
        <v>130</v>
      </c>
      <c r="E168" s="46">
        <f>SUM(F168:J168)</f>
        <v>0</v>
      </c>
      <c r="F168" s="32">
        <v>0</v>
      </c>
      <c r="G168" s="32">
        <v>0</v>
      </c>
      <c r="H168" s="32">
        <v>0</v>
      </c>
      <c r="I168" s="32">
        <v>0</v>
      </c>
      <c r="J168" s="32">
        <v>0</v>
      </c>
      <c r="K168" s="9"/>
    </row>
    <row r="169" spans="1:13" s="26" customFormat="1" ht="42" customHeight="1">
      <c r="A169" s="38" t="s">
        <v>311</v>
      </c>
      <c r="B169" s="4" t="s">
        <v>312</v>
      </c>
      <c r="C169" s="4"/>
      <c r="D169" s="4"/>
      <c r="E169" s="28">
        <f t="shared" ref="E169:J169" si="8">E170</f>
        <v>216340.46000000002</v>
      </c>
      <c r="F169" s="28">
        <f t="shared" si="8"/>
        <v>136340.46000000002</v>
      </c>
      <c r="G169" s="28">
        <f t="shared" si="8"/>
        <v>80000</v>
      </c>
      <c r="H169" s="28">
        <f t="shared" si="8"/>
        <v>0</v>
      </c>
      <c r="I169" s="28">
        <f t="shared" si="8"/>
        <v>0</v>
      </c>
      <c r="J169" s="28">
        <f t="shared" si="8"/>
        <v>0</v>
      </c>
      <c r="K169" s="63"/>
      <c r="L169" s="24"/>
      <c r="M169" s="25"/>
    </row>
    <row r="170" spans="1:13" ht="48">
      <c r="A170" s="34" t="s">
        <v>313</v>
      </c>
      <c r="B170" s="31" t="s">
        <v>236</v>
      </c>
      <c r="C170" s="33" t="s">
        <v>44</v>
      </c>
      <c r="D170" s="33" t="s">
        <v>20</v>
      </c>
      <c r="E170" s="32">
        <f>SUM(F170:J170)</f>
        <v>216340.46000000002</v>
      </c>
      <c r="F170" s="32">
        <f>156242.2-30000+10098.26</f>
        <v>136340.46000000002</v>
      </c>
      <c r="G170" s="32">
        <f>120000-40000</f>
        <v>80000</v>
      </c>
      <c r="H170" s="32">
        <v>0</v>
      </c>
      <c r="I170" s="32">
        <v>0</v>
      </c>
      <c r="J170" s="32">
        <v>0</v>
      </c>
      <c r="K170" s="22" t="s">
        <v>282</v>
      </c>
    </row>
    <row r="171" spans="1:13" s="26" customFormat="1" ht="30" customHeight="1">
      <c r="A171" s="107"/>
      <c r="B171" s="108" t="s">
        <v>314</v>
      </c>
      <c r="C171" s="108"/>
      <c r="D171" s="83" t="s">
        <v>85</v>
      </c>
      <c r="E171" s="84">
        <f>SUM(E172:E173)</f>
        <v>196241309.55000001</v>
      </c>
      <c r="F171" s="84">
        <f>F165+F147+F169</f>
        <v>31652928.349999998</v>
      </c>
      <c r="G171" s="84">
        <f>G165+G147+G169</f>
        <v>33793010.229999997</v>
      </c>
      <c r="H171" s="84">
        <f>H165+H147+H169</f>
        <v>36531101.350000001</v>
      </c>
      <c r="I171" s="84">
        <f>I165+I147+I169</f>
        <v>44362521.869999997</v>
      </c>
      <c r="J171" s="84">
        <f>J165+J147+J169</f>
        <v>49901747.75</v>
      </c>
      <c r="K171" s="109"/>
      <c r="L171" s="24"/>
      <c r="M171" s="25"/>
    </row>
    <row r="172" spans="1:13" s="26" customFormat="1" ht="18" customHeight="1">
      <c r="A172" s="107"/>
      <c r="B172" s="108"/>
      <c r="C172" s="108"/>
      <c r="D172" s="83" t="s">
        <v>20</v>
      </c>
      <c r="E172" s="84">
        <f>SUM(F172:J172)</f>
        <v>195789653.74000001</v>
      </c>
      <c r="F172" s="84">
        <f>F171-F173</f>
        <v>31652928.349999998</v>
      </c>
      <c r="G172" s="84">
        <f>G171-G173</f>
        <v>33341354.419999998</v>
      </c>
      <c r="H172" s="84">
        <f>H171-H173</f>
        <v>36531101.350000001</v>
      </c>
      <c r="I172" s="84">
        <f>I171-I173</f>
        <v>44362521.869999997</v>
      </c>
      <c r="J172" s="84">
        <f>J171-J173</f>
        <v>49901747.75</v>
      </c>
      <c r="K172" s="109"/>
      <c r="L172" s="24"/>
      <c r="M172" s="25"/>
    </row>
    <row r="173" spans="1:13" s="26" customFormat="1" ht="21" customHeight="1">
      <c r="A173" s="107"/>
      <c r="B173" s="108"/>
      <c r="C173" s="108"/>
      <c r="D173" s="83" t="s">
        <v>37</v>
      </c>
      <c r="E173" s="84">
        <f>SUM(F173:J173)</f>
        <v>451655.81</v>
      </c>
      <c r="F173" s="84">
        <f>F167</f>
        <v>0</v>
      </c>
      <c r="G173" s="84">
        <f>G167+G151</f>
        <v>451655.81</v>
      </c>
      <c r="H173" s="84">
        <f>H167+H151</f>
        <v>0</v>
      </c>
      <c r="I173" s="84">
        <f>I167+I151</f>
        <v>0</v>
      </c>
      <c r="J173" s="84">
        <f>J167+J151</f>
        <v>0</v>
      </c>
      <c r="K173" s="85"/>
      <c r="L173" s="24"/>
      <c r="M173" s="25"/>
    </row>
    <row r="174" spans="1:13" s="26" customFormat="1" ht="21" customHeight="1">
      <c r="A174" s="8" t="s">
        <v>315</v>
      </c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24"/>
      <c r="M174" s="25"/>
    </row>
    <row r="175" spans="1:13" s="26" customFormat="1" ht="67.5" customHeight="1">
      <c r="A175" s="49">
        <v>17</v>
      </c>
      <c r="B175" s="4" t="s">
        <v>316</v>
      </c>
      <c r="C175" s="4"/>
      <c r="D175" s="4"/>
      <c r="E175" s="28">
        <f t="shared" ref="E175:E180" si="9">SUM(F175:J175)</f>
        <v>112110424.32000001</v>
      </c>
      <c r="F175" s="28">
        <f>SUM(F176:F177)</f>
        <v>19836437.98</v>
      </c>
      <c r="G175" s="28">
        <f>SUM(G176:G177)</f>
        <v>21019239</v>
      </c>
      <c r="H175" s="28">
        <f>SUM(H176:H177)</f>
        <v>22416468</v>
      </c>
      <c r="I175" s="28">
        <f>SUM(I176:I177)</f>
        <v>23206420.34</v>
      </c>
      <c r="J175" s="28">
        <f>SUM(J176:J177)</f>
        <v>25631859</v>
      </c>
      <c r="K175" s="63"/>
      <c r="L175" s="24"/>
      <c r="M175" s="25"/>
    </row>
    <row r="176" spans="1:13" ht="69.75" customHeight="1">
      <c r="A176" s="74" t="s">
        <v>317</v>
      </c>
      <c r="B176" s="87" t="s">
        <v>318</v>
      </c>
      <c r="C176" s="22" t="s">
        <v>44</v>
      </c>
      <c r="D176" s="22" t="s">
        <v>20</v>
      </c>
      <c r="E176" s="46">
        <f t="shared" si="9"/>
        <v>111780058.97</v>
      </c>
      <c r="F176" s="32">
        <v>19836437.98</v>
      </c>
      <c r="G176" s="32">
        <v>20688873.649999999</v>
      </c>
      <c r="H176" s="32">
        <v>22416468</v>
      </c>
      <c r="I176" s="32">
        <v>23206420.34</v>
      </c>
      <c r="J176" s="32">
        <f>25668840-36981</f>
        <v>25631859</v>
      </c>
      <c r="K176" s="9" t="s">
        <v>319</v>
      </c>
    </row>
    <row r="177" spans="1:13" ht="70.5" customHeight="1">
      <c r="A177" s="74" t="s">
        <v>320</v>
      </c>
      <c r="B177" s="31" t="s">
        <v>321</v>
      </c>
      <c r="C177" s="22">
        <v>2022</v>
      </c>
      <c r="D177" s="22" t="s">
        <v>37</v>
      </c>
      <c r="E177" s="46">
        <f t="shared" si="9"/>
        <v>330365.34999999998</v>
      </c>
      <c r="F177" s="32">
        <v>0</v>
      </c>
      <c r="G177" s="32">
        <v>330365.34999999998</v>
      </c>
      <c r="H177" s="32">
        <v>0</v>
      </c>
      <c r="I177" s="32">
        <v>0</v>
      </c>
      <c r="J177" s="32">
        <v>0</v>
      </c>
      <c r="K177" s="9"/>
    </row>
    <row r="178" spans="1:13" s="26" customFormat="1" ht="32.25" customHeight="1">
      <c r="A178" s="100" t="s">
        <v>322</v>
      </c>
      <c r="B178" s="100"/>
      <c r="C178" s="100"/>
      <c r="D178" s="47" t="s">
        <v>85</v>
      </c>
      <c r="E178" s="48">
        <f t="shared" si="9"/>
        <v>112110424.32000001</v>
      </c>
      <c r="F178" s="48">
        <f>SUM(F176:F177)</f>
        <v>19836437.98</v>
      </c>
      <c r="G178" s="48">
        <f>SUM(G176:G177)</f>
        <v>21019239</v>
      </c>
      <c r="H178" s="48">
        <f>SUM(H176:H177)</f>
        <v>22416468</v>
      </c>
      <c r="I178" s="48">
        <f>SUM(I176:I177)</f>
        <v>23206420.34</v>
      </c>
      <c r="J178" s="48">
        <f>SUM(J176:J177)</f>
        <v>25631859</v>
      </c>
      <c r="K178" s="47"/>
      <c r="L178" s="24"/>
      <c r="M178" s="25"/>
    </row>
    <row r="179" spans="1:13" s="26" customFormat="1" ht="27.75" customHeight="1">
      <c r="A179" s="100"/>
      <c r="B179" s="100"/>
      <c r="C179" s="100"/>
      <c r="D179" s="47" t="s">
        <v>20</v>
      </c>
      <c r="E179" s="48">
        <f t="shared" si="9"/>
        <v>111780058.97</v>
      </c>
      <c r="F179" s="48">
        <f t="shared" ref="F179:J180" si="10">F176</f>
        <v>19836437.98</v>
      </c>
      <c r="G179" s="48">
        <f t="shared" si="10"/>
        <v>20688873.649999999</v>
      </c>
      <c r="H179" s="48">
        <f t="shared" si="10"/>
        <v>22416468</v>
      </c>
      <c r="I179" s="48">
        <f t="shared" si="10"/>
        <v>23206420.34</v>
      </c>
      <c r="J179" s="48">
        <f t="shared" si="10"/>
        <v>25631859</v>
      </c>
      <c r="K179" s="47"/>
      <c r="L179" s="24"/>
      <c r="M179" s="25"/>
    </row>
    <row r="180" spans="1:13" s="26" customFormat="1" ht="27" customHeight="1">
      <c r="A180" s="100"/>
      <c r="B180" s="100"/>
      <c r="C180" s="100"/>
      <c r="D180" s="47" t="s">
        <v>37</v>
      </c>
      <c r="E180" s="48">
        <f t="shared" si="9"/>
        <v>330365.34999999998</v>
      </c>
      <c r="F180" s="48">
        <f t="shared" si="10"/>
        <v>0</v>
      </c>
      <c r="G180" s="48">
        <f t="shared" si="10"/>
        <v>330365.34999999998</v>
      </c>
      <c r="H180" s="48">
        <f t="shared" si="10"/>
        <v>0</v>
      </c>
      <c r="I180" s="48">
        <f t="shared" si="10"/>
        <v>0</v>
      </c>
      <c r="J180" s="48">
        <f t="shared" si="10"/>
        <v>0</v>
      </c>
      <c r="K180" s="47"/>
      <c r="L180" s="24"/>
      <c r="M180" s="25"/>
    </row>
    <row r="181" spans="1:13" s="26" customFormat="1" ht="25.5" customHeight="1">
      <c r="A181" s="8" t="s">
        <v>323</v>
      </c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24"/>
      <c r="M181" s="25"/>
    </row>
    <row r="182" spans="1:13" s="26" customFormat="1" ht="64.5" customHeight="1">
      <c r="A182" s="38" t="s">
        <v>324</v>
      </c>
      <c r="B182" s="4" t="s">
        <v>325</v>
      </c>
      <c r="C182" s="4"/>
      <c r="D182" s="4"/>
      <c r="E182" s="28">
        <f t="shared" ref="E182:J182" si="11">SUM(E183:E184)</f>
        <v>0</v>
      </c>
      <c r="F182" s="28">
        <f t="shared" si="11"/>
        <v>0</v>
      </c>
      <c r="G182" s="28">
        <f t="shared" si="11"/>
        <v>0</v>
      </c>
      <c r="H182" s="28">
        <f t="shared" si="11"/>
        <v>0</v>
      </c>
      <c r="I182" s="28">
        <f t="shared" si="11"/>
        <v>0</v>
      </c>
      <c r="J182" s="28">
        <f t="shared" si="11"/>
        <v>0</v>
      </c>
      <c r="K182" s="39"/>
      <c r="L182" s="24"/>
      <c r="M182" s="25"/>
    </row>
    <row r="183" spans="1:13" ht="63.75" customHeight="1">
      <c r="A183" s="34" t="s">
        <v>326</v>
      </c>
      <c r="B183" s="41" t="s">
        <v>327</v>
      </c>
      <c r="C183" s="6" t="s">
        <v>328</v>
      </c>
      <c r="D183" s="6" t="s">
        <v>20</v>
      </c>
      <c r="E183" s="32">
        <f>SUM(F183:J183)</f>
        <v>0</v>
      </c>
      <c r="F183" s="32">
        <v>0</v>
      </c>
      <c r="G183" s="32">
        <v>0</v>
      </c>
      <c r="H183" s="32">
        <v>0</v>
      </c>
      <c r="I183" s="32">
        <v>0</v>
      </c>
      <c r="J183" s="32">
        <v>0</v>
      </c>
      <c r="K183" s="6" t="s">
        <v>329</v>
      </c>
    </row>
    <row r="184" spans="1:13" ht="48" customHeight="1">
      <c r="A184" s="34" t="s">
        <v>330</v>
      </c>
      <c r="B184" s="41" t="s">
        <v>331</v>
      </c>
      <c r="C184" s="6"/>
      <c r="D184" s="6"/>
      <c r="E184" s="32">
        <f>SUM(F184:J184)</f>
        <v>0</v>
      </c>
      <c r="F184" s="32">
        <v>0</v>
      </c>
      <c r="G184" s="32">
        <v>0</v>
      </c>
      <c r="H184" s="32">
        <v>0</v>
      </c>
      <c r="I184" s="32">
        <v>0</v>
      </c>
      <c r="J184" s="32">
        <v>0</v>
      </c>
      <c r="K184" s="6"/>
    </row>
    <row r="185" spans="1:13" s="26" customFormat="1" ht="24" customHeight="1">
      <c r="A185" s="110"/>
      <c r="B185" s="100" t="s">
        <v>332</v>
      </c>
      <c r="C185" s="100"/>
      <c r="D185" s="47" t="s">
        <v>85</v>
      </c>
      <c r="E185" s="48">
        <f t="shared" ref="E185:J185" si="12">E182</f>
        <v>0</v>
      </c>
      <c r="F185" s="48">
        <f t="shared" si="12"/>
        <v>0</v>
      </c>
      <c r="G185" s="48">
        <f t="shared" si="12"/>
        <v>0</v>
      </c>
      <c r="H185" s="48">
        <f t="shared" si="12"/>
        <v>0</v>
      </c>
      <c r="I185" s="48">
        <f t="shared" si="12"/>
        <v>0</v>
      </c>
      <c r="J185" s="48">
        <f t="shared" si="12"/>
        <v>0</v>
      </c>
      <c r="K185" s="101"/>
      <c r="L185" s="24"/>
      <c r="M185" s="25"/>
    </row>
    <row r="186" spans="1:13" s="26" customFormat="1" ht="24" customHeight="1">
      <c r="A186" s="110"/>
      <c r="B186" s="100"/>
      <c r="C186" s="100"/>
      <c r="D186" s="47" t="s">
        <v>37</v>
      </c>
      <c r="E186" s="48">
        <f t="shared" ref="E186:J186" si="13">E185</f>
        <v>0</v>
      </c>
      <c r="F186" s="48">
        <f t="shared" si="13"/>
        <v>0</v>
      </c>
      <c r="G186" s="48">
        <f t="shared" si="13"/>
        <v>0</v>
      </c>
      <c r="H186" s="48">
        <f t="shared" si="13"/>
        <v>0</v>
      </c>
      <c r="I186" s="48">
        <f t="shared" si="13"/>
        <v>0</v>
      </c>
      <c r="J186" s="48">
        <f t="shared" si="13"/>
        <v>0</v>
      </c>
      <c r="K186" s="101"/>
      <c r="L186" s="24"/>
      <c r="M186" s="25"/>
    </row>
    <row r="187" spans="1:13" s="26" customFormat="1" ht="24" customHeight="1">
      <c r="A187" s="8" t="s">
        <v>333</v>
      </c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24"/>
      <c r="M187" s="25"/>
    </row>
    <row r="188" spans="1:13" s="26" customFormat="1" ht="52.5" customHeight="1">
      <c r="A188" s="38" t="s">
        <v>334</v>
      </c>
      <c r="B188" s="4" t="s">
        <v>335</v>
      </c>
      <c r="C188" s="4"/>
      <c r="D188" s="4"/>
      <c r="E188" s="28">
        <f>SUM(F188:J188)</f>
        <v>110900</v>
      </c>
      <c r="F188" s="28">
        <f>SUM(F189)</f>
        <v>0</v>
      </c>
      <c r="G188" s="28">
        <f>SUM(G189)</f>
        <v>110900</v>
      </c>
      <c r="H188" s="28">
        <f>SUM(H189)</f>
        <v>0</v>
      </c>
      <c r="I188" s="28">
        <f>SUM(I189)</f>
        <v>0</v>
      </c>
      <c r="J188" s="28">
        <f>SUM(J189)</f>
        <v>0</v>
      </c>
      <c r="K188" s="39"/>
      <c r="L188" s="24"/>
      <c r="M188" s="25"/>
    </row>
    <row r="189" spans="1:13" ht="27.75" customHeight="1">
      <c r="A189" s="34" t="s">
        <v>336</v>
      </c>
      <c r="B189" s="88" t="s">
        <v>337</v>
      </c>
      <c r="C189" s="22" t="s">
        <v>328</v>
      </c>
      <c r="D189" s="22" t="s">
        <v>20</v>
      </c>
      <c r="E189" s="32">
        <f>SUM(F189:J189)</f>
        <v>110900</v>
      </c>
      <c r="F189" s="32">
        <v>0</v>
      </c>
      <c r="G189" s="32">
        <v>110900</v>
      </c>
      <c r="H189" s="32">
        <v>0</v>
      </c>
      <c r="I189" s="32">
        <v>0</v>
      </c>
      <c r="J189" s="32">
        <v>0</v>
      </c>
      <c r="K189" s="22" t="s">
        <v>329</v>
      </c>
    </row>
    <row r="190" spans="1:13" s="26" customFormat="1" ht="24" customHeight="1">
      <c r="A190" s="100" t="s">
        <v>338</v>
      </c>
      <c r="B190" s="100"/>
      <c r="C190" s="100"/>
      <c r="D190" s="47" t="s">
        <v>85</v>
      </c>
      <c r="E190" s="48">
        <f t="shared" ref="E190:J190" si="14">E188</f>
        <v>110900</v>
      </c>
      <c r="F190" s="48">
        <f t="shared" si="14"/>
        <v>0</v>
      </c>
      <c r="G190" s="48">
        <f t="shared" si="14"/>
        <v>110900</v>
      </c>
      <c r="H190" s="48">
        <f t="shared" si="14"/>
        <v>0</v>
      </c>
      <c r="I190" s="48">
        <f t="shared" si="14"/>
        <v>0</v>
      </c>
      <c r="J190" s="48">
        <f t="shared" si="14"/>
        <v>0</v>
      </c>
      <c r="K190" s="89"/>
      <c r="L190" s="24"/>
      <c r="M190" s="25"/>
    </row>
    <row r="191" spans="1:13" s="26" customFormat="1" ht="39" customHeight="1">
      <c r="A191" s="100"/>
      <c r="B191" s="100"/>
      <c r="C191" s="100"/>
      <c r="D191" s="47" t="s">
        <v>20</v>
      </c>
      <c r="E191" s="48">
        <f t="shared" ref="E191:J191" si="15">E190</f>
        <v>110900</v>
      </c>
      <c r="F191" s="48">
        <f t="shared" si="15"/>
        <v>0</v>
      </c>
      <c r="G191" s="48">
        <f t="shared" si="15"/>
        <v>110900</v>
      </c>
      <c r="H191" s="48">
        <f t="shared" si="15"/>
        <v>0</v>
      </c>
      <c r="I191" s="48">
        <f t="shared" si="15"/>
        <v>0</v>
      </c>
      <c r="J191" s="48">
        <f t="shared" si="15"/>
        <v>0</v>
      </c>
      <c r="K191" s="89"/>
      <c r="L191" s="24"/>
      <c r="M191" s="25"/>
    </row>
    <row r="192" spans="1:13" s="26" customFormat="1" ht="23.25" customHeight="1">
      <c r="A192" s="10"/>
      <c r="B192" s="8" t="s">
        <v>339</v>
      </c>
      <c r="C192" s="8"/>
      <c r="D192" s="23" t="s">
        <v>85</v>
      </c>
      <c r="E192" s="46">
        <f>SUM(F192:J192)</f>
        <v>2985419652.6699996</v>
      </c>
      <c r="F192" s="46">
        <f>F193+F194</f>
        <v>362441267.35000002</v>
      </c>
      <c r="G192" s="46">
        <f>G193+G194</f>
        <v>625802024.86000001</v>
      </c>
      <c r="H192" s="46">
        <f>H14+H185+H47+H59+H67+H77+H122+H136+H147+H175</f>
        <v>736618595.54999995</v>
      </c>
      <c r="I192" s="46">
        <f>I190+I185+I178+I171+I142+I43</f>
        <v>612550861.91999996</v>
      </c>
      <c r="J192" s="46">
        <f>J185+J178+J171+J142+J43+J190</f>
        <v>648006902.98999989</v>
      </c>
      <c r="K192" s="90"/>
      <c r="L192" s="24"/>
      <c r="M192" s="25"/>
    </row>
    <row r="193" spans="1:13" s="26" customFormat="1" ht="22.5" customHeight="1">
      <c r="A193" s="10"/>
      <c r="B193" s="8"/>
      <c r="C193" s="8"/>
      <c r="D193" s="23" t="s">
        <v>20</v>
      </c>
      <c r="E193" s="46">
        <f>SUM(F193:J193)</f>
        <v>944813301.16999984</v>
      </c>
      <c r="F193" s="46">
        <v>161193850.94999999</v>
      </c>
      <c r="G193" s="46">
        <v>170663552.78999999</v>
      </c>
      <c r="H193" s="46">
        <f>H192-H194-H195</f>
        <v>184981562</v>
      </c>
      <c r="I193" s="46">
        <f>I192-I194-I195</f>
        <v>200832915.43999994</v>
      </c>
      <c r="J193" s="46">
        <f>J192-J194-J195</f>
        <v>227141419.98999989</v>
      </c>
      <c r="K193" s="90"/>
      <c r="L193" s="24"/>
      <c r="M193" s="25"/>
    </row>
    <row r="194" spans="1:13" s="26" customFormat="1" ht="42.75" customHeight="1">
      <c r="A194" s="10"/>
      <c r="B194" s="8"/>
      <c r="C194" s="8"/>
      <c r="D194" s="23" t="s">
        <v>105</v>
      </c>
      <c r="E194" s="46">
        <f>SUM(F194:J194)</f>
        <v>2040606351.5</v>
      </c>
      <c r="F194" s="46">
        <f>F45+F144+F173+F180</f>
        <v>201247416.40000001</v>
      </c>
      <c r="G194" s="46">
        <v>455138472.06999999</v>
      </c>
      <c r="H194" s="46">
        <f>H45+H144+H173+H180+H186</f>
        <v>551637033.54999995</v>
      </c>
      <c r="I194" s="46">
        <f>I45+I144</f>
        <v>411717946.48000002</v>
      </c>
      <c r="J194" s="46">
        <f>J45+J144+J173+J180</f>
        <v>420865483</v>
      </c>
      <c r="K194" s="90"/>
      <c r="L194" s="24"/>
      <c r="M194" s="25"/>
    </row>
    <row r="195" spans="1:13" s="26" customFormat="1" ht="17.25" hidden="1" customHeight="1">
      <c r="A195" s="10"/>
      <c r="B195" s="8"/>
      <c r="C195" s="8"/>
      <c r="D195" s="23" t="s">
        <v>96</v>
      </c>
      <c r="E195" s="46">
        <f t="shared" ref="E195:J195" si="16">E145</f>
        <v>0</v>
      </c>
      <c r="F195" s="46">
        <f t="shared" si="16"/>
        <v>0</v>
      </c>
      <c r="G195" s="46">
        <f t="shared" si="16"/>
        <v>0</v>
      </c>
      <c r="H195" s="46">
        <f t="shared" si="16"/>
        <v>0</v>
      </c>
      <c r="I195" s="46">
        <f t="shared" si="16"/>
        <v>0</v>
      </c>
      <c r="J195" s="46">
        <f t="shared" si="16"/>
        <v>0</v>
      </c>
      <c r="K195" s="41"/>
      <c r="L195" s="24"/>
      <c r="M195" s="25"/>
    </row>
    <row r="196" spans="1:13" ht="21.75" hidden="1" customHeight="1">
      <c r="A196" s="91"/>
      <c r="B196" s="92"/>
      <c r="C196" s="92"/>
      <c r="D196" s="92"/>
      <c r="E196" s="92"/>
      <c r="F196" s="93"/>
      <c r="G196" s="94">
        <f>H196-I192</f>
        <v>0</v>
      </c>
      <c r="H196" s="95">
        <v>612550861.91999996</v>
      </c>
      <c r="I196" s="92" t="s">
        <v>340</v>
      </c>
      <c r="J196" s="95">
        <v>632789526.33000004</v>
      </c>
      <c r="K196" s="95">
        <f>J196+J198</f>
        <v>644456700.63999999</v>
      </c>
      <c r="L196" s="17"/>
    </row>
    <row r="197" spans="1:13" ht="21.75" hidden="1" customHeight="1">
      <c r="A197" s="91"/>
      <c r="B197" s="92"/>
      <c r="C197" s="92"/>
      <c r="D197" s="92"/>
      <c r="E197" s="92"/>
      <c r="F197" s="93"/>
      <c r="G197" s="94">
        <f>H197-I193</f>
        <v>0</v>
      </c>
      <c r="H197" s="96">
        <v>200832915.44</v>
      </c>
      <c r="I197" s="92" t="s">
        <v>20</v>
      </c>
      <c r="J197" s="97">
        <v>227141419.99000001</v>
      </c>
      <c r="K197" s="95">
        <f>J197-J193</f>
        <v>0</v>
      </c>
    </row>
    <row r="198" spans="1:13" hidden="1">
      <c r="G198" s="98">
        <f>H198-I194</f>
        <v>0</v>
      </c>
      <c r="H198" s="99">
        <v>411717946.48000002</v>
      </c>
      <c r="I198" s="15" t="s">
        <v>341</v>
      </c>
      <c r="J198" s="15">
        <v>11667174.310000001</v>
      </c>
      <c r="K198" s="98">
        <f>J198-J197</f>
        <v>-215474245.68000001</v>
      </c>
    </row>
  </sheetData>
  <autoFilter ref="A11:K195">
    <filterColumn colId="0" hiddenButton="1"/>
    <filterColumn colId="1" hiddenButton="1"/>
    <filterColumn colId="2" hiddenButton="1"/>
    <filterColumn colId="3" hiddenButton="1"/>
  </autoFilter>
  <mergeCells count="118">
    <mergeCell ref="A192:A195"/>
    <mergeCell ref="B192:C195"/>
    <mergeCell ref="C183:C184"/>
    <mergeCell ref="D183:D184"/>
    <mergeCell ref="K183:K184"/>
    <mergeCell ref="A185:A186"/>
    <mergeCell ref="B185:C186"/>
    <mergeCell ref="K185:K186"/>
    <mergeCell ref="A187:K187"/>
    <mergeCell ref="B188:D188"/>
    <mergeCell ref="A190:C191"/>
    <mergeCell ref="A171:A173"/>
    <mergeCell ref="B171:C173"/>
    <mergeCell ref="K171:K172"/>
    <mergeCell ref="A174:K174"/>
    <mergeCell ref="B175:D175"/>
    <mergeCell ref="K176:K177"/>
    <mergeCell ref="A178:C180"/>
    <mergeCell ref="A181:K181"/>
    <mergeCell ref="B182:D182"/>
    <mergeCell ref="B147:D147"/>
    <mergeCell ref="D148:D149"/>
    <mergeCell ref="K148:K151"/>
    <mergeCell ref="K153:K155"/>
    <mergeCell ref="K156:K157"/>
    <mergeCell ref="B165:D165"/>
    <mergeCell ref="A166:A168"/>
    <mergeCell ref="K166:K168"/>
    <mergeCell ref="B169:D169"/>
    <mergeCell ref="B134:D134"/>
    <mergeCell ref="B136:D136"/>
    <mergeCell ref="D137:D139"/>
    <mergeCell ref="K138:K139"/>
    <mergeCell ref="B140:D140"/>
    <mergeCell ref="A142:A145"/>
    <mergeCell ref="B142:C145"/>
    <mergeCell ref="K142:K145"/>
    <mergeCell ref="A146:K146"/>
    <mergeCell ref="A117:A118"/>
    <mergeCell ref="B117:B118"/>
    <mergeCell ref="C117:C118"/>
    <mergeCell ref="K117:K118"/>
    <mergeCell ref="B120:D120"/>
    <mergeCell ref="B122:D122"/>
    <mergeCell ref="B125:D125"/>
    <mergeCell ref="D126:D133"/>
    <mergeCell ref="C130:C133"/>
    <mergeCell ref="K103:K107"/>
    <mergeCell ref="A104:A107"/>
    <mergeCell ref="C104:C107"/>
    <mergeCell ref="B105:B106"/>
    <mergeCell ref="D108:D110"/>
    <mergeCell ref="K108:K110"/>
    <mergeCell ref="A112:A115"/>
    <mergeCell ref="C112:C115"/>
    <mergeCell ref="K112:K116"/>
    <mergeCell ref="B113:B114"/>
    <mergeCell ref="B74:B76"/>
    <mergeCell ref="B77:D77"/>
    <mergeCell ref="K78:K84"/>
    <mergeCell ref="A81:A84"/>
    <mergeCell ref="C81:C84"/>
    <mergeCell ref="B82:B83"/>
    <mergeCell ref="D85:D91"/>
    <mergeCell ref="K85:K92"/>
    <mergeCell ref="D94:D97"/>
    <mergeCell ref="K94:K100"/>
    <mergeCell ref="A98:A100"/>
    <mergeCell ref="B98:B100"/>
    <mergeCell ref="C98:C100"/>
    <mergeCell ref="B59:D59"/>
    <mergeCell ref="D60:D61"/>
    <mergeCell ref="K60:K66"/>
    <mergeCell ref="C61:C66"/>
    <mergeCell ref="D63:D65"/>
    <mergeCell ref="B67:D67"/>
    <mergeCell ref="B70:D70"/>
    <mergeCell ref="A71:A73"/>
    <mergeCell ref="B71:B73"/>
    <mergeCell ref="K71:K73"/>
    <mergeCell ref="D34:D40"/>
    <mergeCell ref="K34:K37"/>
    <mergeCell ref="B41:D41"/>
    <mergeCell ref="A43:A45"/>
    <mergeCell ref="B43:C45"/>
    <mergeCell ref="K43:K45"/>
    <mergeCell ref="A46:K46"/>
    <mergeCell ref="B47:D47"/>
    <mergeCell ref="K49:K55"/>
    <mergeCell ref="D51:D53"/>
    <mergeCell ref="K15:K16"/>
    <mergeCell ref="K17:K18"/>
    <mergeCell ref="D21:D22"/>
    <mergeCell ref="K21:K22"/>
    <mergeCell ref="B23:D23"/>
    <mergeCell ref="D24:D25"/>
    <mergeCell ref="B26:D26"/>
    <mergeCell ref="D27:D33"/>
    <mergeCell ref="K28:K29"/>
    <mergeCell ref="K30:K33"/>
    <mergeCell ref="A11:A12"/>
    <mergeCell ref="B11:B12"/>
    <mergeCell ref="C11:C12"/>
    <mergeCell ref="D11:D12"/>
    <mergeCell ref="E11:E12"/>
    <mergeCell ref="F11:J11"/>
    <mergeCell ref="K11:K12"/>
    <mergeCell ref="A13:K13"/>
    <mergeCell ref="B14:D14"/>
    <mergeCell ref="I1:K1"/>
    <mergeCell ref="I2:K2"/>
    <mergeCell ref="I3:K3"/>
    <mergeCell ref="I4:K4"/>
    <mergeCell ref="I6:K6"/>
    <mergeCell ref="I7:K7"/>
    <mergeCell ref="I8:K8"/>
    <mergeCell ref="I9:K9"/>
    <mergeCell ref="A10:K10"/>
  </mergeCells>
  <pageMargins left="0.23611111111111099" right="0.196527777777778" top="0.59027777777777801" bottom="0.23611111111111099" header="0.511811023622047" footer="0.511811023622047"/>
  <pageSetup paperSize="9" scale="9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User</cp:lastModifiedBy>
  <cp:revision>0</cp:revision>
  <cp:lastPrinted>2025-05-18T23:33:37Z</cp:lastPrinted>
  <dcterms:created xsi:type="dcterms:W3CDTF">2015-06-05T18:19:34Z</dcterms:created>
  <dcterms:modified xsi:type="dcterms:W3CDTF">2025-05-18T23:35:54Z</dcterms:modified>
  <dc:language>ru-RU</dc:language>
</cp:coreProperties>
</file>