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Культура\"/>
    </mc:Choice>
  </mc:AlternateContent>
  <bookViews>
    <workbookView xWindow="0" yWindow="0" windowWidth="28800" windowHeight="11835" tabRatio="286" firstSheet="2" activeTab="2"/>
  </bookViews>
  <sheets>
    <sheet name="Таблица 1" sheetId="11" state="hidden" r:id="rId1"/>
    <sheet name="Таблица 2" sheetId="31" state="hidden" r:id="rId2"/>
    <sheet name="Таблица 6" sheetId="7" r:id="rId3"/>
    <sheet name="Лист2" sheetId="18" state="hidden" r:id="rId4"/>
    <sheet name="частные стройки " sheetId="30" state="hidden" r:id="rId5"/>
    <sheet name="контрольные события" sheetId="32" state="hidden" r:id="rId6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5">'контрольные события'!#REF!</definedName>
    <definedName name="_xlnm.Print_Titles" localSheetId="5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6'!$A$1:$O$252</definedName>
  </definedNames>
  <calcPr calcId="152511" iterateDelta="1E-4"/>
</workbook>
</file>

<file path=xl/calcChain.xml><?xml version="1.0" encoding="utf-8"?>
<calcChain xmlns="http://schemas.openxmlformats.org/spreadsheetml/2006/main">
  <c r="K104" i="7" l="1"/>
  <c r="K179" i="7" l="1"/>
  <c r="J179" i="7" l="1"/>
  <c r="O222" i="7"/>
  <c r="O221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K171" i="7"/>
  <c r="N169" i="7" l="1"/>
  <c r="L169" i="7"/>
  <c r="K169" i="7"/>
  <c r="M169" i="7"/>
  <c r="Q5" i="7"/>
  <c r="O164" i="7" l="1"/>
  <c r="O168" i="7"/>
  <c r="O167" i="7" l="1"/>
  <c r="O166" i="7"/>
  <c r="O165" i="7" l="1"/>
  <c r="J21" i="7" l="1"/>
  <c r="J22" i="7"/>
  <c r="J159" i="7"/>
  <c r="O163" i="7"/>
  <c r="E177" i="7"/>
  <c r="F177" i="7"/>
  <c r="G177" i="7"/>
  <c r="H177" i="7"/>
  <c r="I177" i="7"/>
  <c r="K177" i="7"/>
  <c r="L177" i="7"/>
  <c r="M177" i="7"/>
  <c r="N177" i="7"/>
  <c r="J118" i="7" l="1"/>
  <c r="J132" i="7"/>
  <c r="I31" i="7" l="1"/>
  <c r="I32" i="7"/>
  <c r="I21" i="7"/>
  <c r="I22" i="7"/>
  <c r="J104" i="7" l="1"/>
  <c r="O112" i="7"/>
  <c r="J109" i="7"/>
  <c r="O197" i="7"/>
  <c r="J196" i="7"/>
  <c r="O199" i="7"/>
  <c r="J194" i="7"/>
  <c r="J193" i="7"/>
  <c r="J177" i="7" s="1"/>
  <c r="O200" i="7"/>
  <c r="O198" i="7"/>
  <c r="N196" i="7"/>
  <c r="M196" i="7"/>
  <c r="L196" i="7"/>
  <c r="K196" i="7"/>
  <c r="I196" i="7"/>
  <c r="H196" i="7"/>
  <c r="G196" i="7"/>
  <c r="F196" i="7"/>
  <c r="E196" i="7"/>
  <c r="O196" i="7" l="1"/>
  <c r="L21" i="7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2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79" i="7"/>
  <c r="I178" i="7"/>
  <c r="I176" i="7" l="1"/>
  <c r="O150" i="7"/>
  <c r="O191" i="7" l="1"/>
  <c r="O190" i="7"/>
  <c r="O189" i="7"/>
  <c r="N188" i="7"/>
  <c r="M188" i="7"/>
  <c r="L188" i="7"/>
  <c r="K188" i="7"/>
  <c r="J188" i="7"/>
  <c r="I188" i="7"/>
  <c r="H188" i="7"/>
  <c r="G188" i="7"/>
  <c r="F188" i="7"/>
  <c r="E188" i="7"/>
  <c r="O188" i="7" l="1"/>
  <c r="I213" i="7"/>
  <c r="J213" i="7"/>
  <c r="K213" i="7"/>
  <c r="L213" i="7"/>
  <c r="M213" i="7"/>
  <c r="F179" i="7" l="1"/>
  <c r="G179" i="7"/>
  <c r="L179" i="7"/>
  <c r="M179" i="7"/>
  <c r="N179" i="7"/>
  <c r="E179" i="7"/>
  <c r="F178" i="7"/>
  <c r="F176" i="7" s="1"/>
  <c r="G178" i="7"/>
  <c r="G176" i="7" s="1"/>
  <c r="H178" i="7"/>
  <c r="J178" i="7"/>
  <c r="J176" i="7" s="1"/>
  <c r="K178" i="7"/>
  <c r="L178" i="7"/>
  <c r="M178" i="7"/>
  <c r="N178" i="7"/>
  <c r="E178" i="7"/>
  <c r="N176" i="7" l="1"/>
  <c r="M176" i="7"/>
  <c r="L176" i="7"/>
  <c r="E176" i="7"/>
  <c r="K176" i="7"/>
  <c r="O216" i="7"/>
  <c r="O215" i="7"/>
  <c r="N213" i="7"/>
  <c r="H213" i="7"/>
  <c r="G213" i="7"/>
  <c r="F213" i="7"/>
  <c r="O214" i="7" s="1"/>
  <c r="E213" i="7"/>
  <c r="O213" i="7" l="1"/>
  <c r="H212" i="7"/>
  <c r="H179" i="7" s="1"/>
  <c r="H176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2" i="7"/>
  <c r="O211" i="7"/>
  <c r="O210" i="7"/>
  <c r="N209" i="7"/>
  <c r="M209" i="7"/>
  <c r="L209" i="7"/>
  <c r="K209" i="7"/>
  <c r="J209" i="7"/>
  <c r="I209" i="7"/>
  <c r="H209" i="7"/>
  <c r="G209" i="7"/>
  <c r="F209" i="7"/>
  <c r="E209" i="7"/>
  <c r="O209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8" i="7"/>
  <c r="O204" i="7"/>
  <c r="O203" i="7"/>
  <c r="O202" i="7"/>
  <c r="O195" i="7"/>
  <c r="O194" i="7"/>
  <c r="O193" i="7"/>
  <c r="O187" i="7"/>
  <c r="O186" i="7"/>
  <c r="O185" i="7"/>
  <c r="O183" i="7"/>
  <c r="O182" i="7"/>
  <c r="O181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0" i="7"/>
  <c r="F236" i="7" s="1"/>
  <c r="G240" i="7"/>
  <c r="G236" i="7" s="1"/>
  <c r="H240" i="7"/>
  <c r="H236" i="7" s="1"/>
  <c r="I240" i="7"/>
  <c r="I236" i="7" s="1"/>
  <c r="J240" i="7"/>
  <c r="J236" i="7" s="1"/>
  <c r="K240" i="7"/>
  <c r="K236" i="7" s="1"/>
  <c r="L240" i="7"/>
  <c r="L236" i="7" s="1"/>
  <c r="M240" i="7"/>
  <c r="M236" i="7" s="1"/>
  <c r="N240" i="7"/>
  <c r="N236" i="7" s="1"/>
  <c r="E240" i="7"/>
  <c r="E236" i="7" s="1"/>
  <c r="F239" i="7"/>
  <c r="F235" i="7" s="1"/>
  <c r="G239" i="7"/>
  <c r="H239" i="7"/>
  <c r="H235" i="7" s="1"/>
  <c r="I239" i="7"/>
  <c r="I235" i="7" s="1"/>
  <c r="J239" i="7"/>
  <c r="J235" i="7" s="1"/>
  <c r="K239" i="7"/>
  <c r="K235" i="7" s="1"/>
  <c r="L239" i="7"/>
  <c r="L235" i="7" s="1"/>
  <c r="M239" i="7"/>
  <c r="M235" i="7" s="1"/>
  <c r="N239" i="7"/>
  <c r="N235" i="7" s="1"/>
  <c r="E239" i="7"/>
  <c r="H50" i="7"/>
  <c r="O219" i="7"/>
  <c r="O220" i="7"/>
  <c r="F217" i="7"/>
  <c r="O218" i="7" s="1"/>
  <c r="G217" i="7"/>
  <c r="H217" i="7"/>
  <c r="I217" i="7"/>
  <c r="J217" i="7"/>
  <c r="K217" i="7"/>
  <c r="L217" i="7"/>
  <c r="M217" i="7"/>
  <c r="N217" i="7"/>
  <c r="E217" i="7"/>
  <c r="O207" i="7"/>
  <c r="O206" i="7"/>
  <c r="F205" i="7"/>
  <c r="G205" i="7"/>
  <c r="H205" i="7"/>
  <c r="I205" i="7"/>
  <c r="J205" i="7"/>
  <c r="K205" i="7"/>
  <c r="L205" i="7"/>
  <c r="M205" i="7"/>
  <c r="N205" i="7"/>
  <c r="E205" i="7"/>
  <c r="F201" i="7"/>
  <c r="G201" i="7"/>
  <c r="H201" i="7"/>
  <c r="I201" i="7"/>
  <c r="J201" i="7"/>
  <c r="K201" i="7"/>
  <c r="L201" i="7"/>
  <c r="M201" i="7"/>
  <c r="N201" i="7"/>
  <c r="E201" i="7"/>
  <c r="O54" i="7"/>
  <c r="N184" i="7"/>
  <c r="M184" i="7"/>
  <c r="L184" i="7"/>
  <c r="K184" i="7"/>
  <c r="J184" i="7"/>
  <c r="I184" i="7"/>
  <c r="H184" i="7"/>
  <c r="G184" i="7"/>
  <c r="F184" i="7"/>
  <c r="E184" i="7"/>
  <c r="F238" i="7"/>
  <c r="F234" i="7" s="1"/>
  <c r="G238" i="7"/>
  <c r="G234" i="7" s="1"/>
  <c r="H238" i="7"/>
  <c r="H234" i="7" s="1"/>
  <c r="I238" i="7"/>
  <c r="I234" i="7" s="1"/>
  <c r="J238" i="7"/>
  <c r="K238" i="7"/>
  <c r="L238" i="7"/>
  <c r="M238" i="7"/>
  <c r="M234" i="7" s="1"/>
  <c r="N238" i="7"/>
  <c r="E238" i="7"/>
  <c r="E234" i="7" s="1"/>
  <c r="O251" i="7"/>
  <c r="O252" i="7"/>
  <c r="F249" i="7"/>
  <c r="O250" i="7" s="1"/>
  <c r="G249" i="7"/>
  <c r="H249" i="7"/>
  <c r="I249" i="7"/>
  <c r="J249" i="7"/>
  <c r="K249" i="7"/>
  <c r="L249" i="7"/>
  <c r="M249" i="7"/>
  <c r="N249" i="7"/>
  <c r="E249" i="7"/>
  <c r="O247" i="7"/>
  <c r="O248" i="7"/>
  <c r="O246" i="7"/>
  <c r="F245" i="7"/>
  <c r="G245" i="7"/>
  <c r="H245" i="7"/>
  <c r="I245" i="7"/>
  <c r="J245" i="7"/>
  <c r="K245" i="7"/>
  <c r="L245" i="7"/>
  <c r="M245" i="7"/>
  <c r="N245" i="7"/>
  <c r="E245" i="7"/>
  <c r="O243" i="7"/>
  <c r="O244" i="7"/>
  <c r="F241" i="7"/>
  <c r="O242" i="7" s="1"/>
  <c r="G241" i="7"/>
  <c r="H241" i="7"/>
  <c r="I241" i="7"/>
  <c r="J241" i="7"/>
  <c r="K241" i="7"/>
  <c r="L241" i="7"/>
  <c r="M241" i="7"/>
  <c r="N241" i="7"/>
  <c r="E241" i="7"/>
  <c r="F68" i="7"/>
  <c r="G68" i="7"/>
  <c r="G60" i="7" s="1"/>
  <c r="H68" i="7"/>
  <c r="F67" i="7"/>
  <c r="G67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F225" i="7"/>
  <c r="G225" i="7"/>
  <c r="H225" i="7"/>
  <c r="I225" i="7"/>
  <c r="J225" i="7"/>
  <c r="K225" i="7"/>
  <c r="L225" i="7"/>
  <c r="M225" i="7"/>
  <c r="N225" i="7"/>
  <c r="E227" i="7"/>
  <c r="E226" i="7"/>
  <c r="E225" i="7"/>
  <c r="O230" i="7"/>
  <c r="O231" i="7"/>
  <c r="F228" i="7"/>
  <c r="O229" i="7" s="1"/>
  <c r="G228" i="7"/>
  <c r="H228" i="7"/>
  <c r="I228" i="7"/>
  <c r="J228" i="7"/>
  <c r="K228" i="7"/>
  <c r="L228" i="7"/>
  <c r="M228" i="7"/>
  <c r="N228" i="7"/>
  <c r="E228" i="7"/>
  <c r="F192" i="7"/>
  <c r="G192" i="7"/>
  <c r="H192" i="7"/>
  <c r="I192" i="7"/>
  <c r="J192" i="7"/>
  <c r="K192" i="7"/>
  <c r="L192" i="7"/>
  <c r="M192" i="7"/>
  <c r="N192" i="7"/>
  <c r="E192" i="7"/>
  <c r="F180" i="7"/>
  <c r="G180" i="7"/>
  <c r="H180" i="7"/>
  <c r="I180" i="7"/>
  <c r="J180" i="7"/>
  <c r="K180" i="7"/>
  <c r="L180" i="7"/>
  <c r="M180" i="7"/>
  <c r="N180" i="7"/>
  <c r="E180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K15" i="7" s="1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O20" i="7" l="1"/>
  <c r="O21" i="7"/>
  <c r="O31" i="7"/>
  <c r="K14" i="7"/>
  <c r="O39" i="7"/>
  <c r="O38" i="7" s="1"/>
  <c r="O42" i="7"/>
  <c r="O50" i="7"/>
  <c r="O29" i="7"/>
  <c r="O28" i="7" s="1"/>
  <c r="O32" i="7"/>
  <c r="O51" i="7"/>
  <c r="J18" i="7"/>
  <c r="O177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4" i="7"/>
  <c r="J224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79" i="7"/>
  <c r="I47" i="7"/>
  <c r="J47" i="7"/>
  <c r="O241" i="7"/>
  <c r="O178" i="7"/>
  <c r="G116" i="7"/>
  <c r="I237" i="7"/>
  <c r="O77" i="7"/>
  <c r="O97" i="7"/>
  <c r="O192" i="7"/>
  <c r="E28" i="7"/>
  <c r="M38" i="7"/>
  <c r="N38" i="7"/>
  <c r="J38" i="7"/>
  <c r="F38" i="7"/>
  <c r="O89" i="7"/>
  <c r="I233" i="7"/>
  <c r="M233" i="7"/>
  <c r="H233" i="7"/>
  <c r="H237" i="7"/>
  <c r="O19" i="7"/>
  <c r="O22" i="7"/>
  <c r="N18" i="7"/>
  <c r="I18" i="7"/>
  <c r="M18" i="7"/>
  <c r="H18" i="7"/>
  <c r="I116" i="7"/>
  <c r="N224" i="7"/>
  <c r="F224" i="7"/>
  <c r="G224" i="7"/>
  <c r="H224" i="7"/>
  <c r="O245" i="7"/>
  <c r="O249" i="7"/>
  <c r="N237" i="7"/>
  <c r="O205" i="7"/>
  <c r="O217" i="7"/>
  <c r="E18" i="7"/>
  <c r="L47" i="7"/>
  <c r="M224" i="7"/>
  <c r="O227" i="7"/>
  <c r="O81" i="7"/>
  <c r="I28" i="7"/>
  <c r="F69" i="7"/>
  <c r="F66" i="7"/>
  <c r="F58" i="7" s="1"/>
  <c r="F13" i="7" s="1"/>
  <c r="G237" i="7"/>
  <c r="M237" i="7"/>
  <c r="F237" i="7"/>
  <c r="O238" i="7" s="1"/>
  <c r="E38" i="7"/>
  <c r="G47" i="7"/>
  <c r="E116" i="7"/>
  <c r="F85" i="7"/>
  <c r="G28" i="7"/>
  <c r="O48" i="7"/>
  <c r="K85" i="7"/>
  <c r="O117" i="7"/>
  <c r="F116" i="7"/>
  <c r="O228" i="7"/>
  <c r="L224" i="7"/>
  <c r="I224" i="7"/>
  <c r="O61" i="7"/>
  <c r="O73" i="7"/>
  <c r="O93" i="7"/>
  <c r="J69" i="7"/>
  <c r="G18" i="7"/>
  <c r="J85" i="7"/>
  <c r="K38" i="7"/>
  <c r="O49" i="7"/>
  <c r="N47" i="7"/>
  <c r="G235" i="7"/>
  <c r="G233" i="7" s="1"/>
  <c r="O120" i="7"/>
  <c r="E224" i="7"/>
  <c r="O226" i="7"/>
  <c r="J237" i="7"/>
  <c r="J234" i="7"/>
  <c r="J233" i="7" s="1"/>
  <c r="E235" i="7"/>
  <c r="E237" i="7"/>
  <c r="E233" i="7" s="1"/>
  <c r="O239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K237" i="7"/>
  <c r="O180" i="7"/>
  <c r="O184" i="7"/>
  <c r="O201" i="7"/>
  <c r="F233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5" i="7"/>
  <c r="L234" i="7"/>
  <c r="L233" i="7" s="1"/>
  <c r="L237" i="7"/>
  <c r="N234" i="7"/>
  <c r="N233" i="7" s="1"/>
  <c r="O236" i="7"/>
  <c r="O240" i="7"/>
  <c r="K234" i="7"/>
  <c r="K233" i="7" s="1"/>
  <c r="O18" i="7" l="1"/>
  <c r="O176" i="7"/>
  <c r="I12" i="7"/>
  <c r="K13" i="7"/>
  <c r="K12" i="7" s="1"/>
  <c r="L13" i="7"/>
  <c r="L12" i="7" s="1"/>
  <c r="J13" i="7"/>
  <c r="J12" i="7" s="1"/>
  <c r="G14" i="7"/>
  <c r="F65" i="7"/>
  <c r="N66" i="7"/>
  <c r="N58" i="7" s="1"/>
  <c r="N13" i="7" s="1"/>
  <c r="N12" i="7" s="1"/>
  <c r="O235" i="7"/>
  <c r="H66" i="7"/>
  <c r="O116" i="7"/>
  <c r="O237" i="7"/>
  <c r="F57" i="7"/>
  <c r="O224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4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3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<sst xmlns="http://schemas.openxmlformats.org/spreadsheetml/2006/main" count="843" uniqueCount="370">
  <si>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</si>
  <si>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</si>
  <si>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</si>
  <si>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</si>
  <si>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</si>
  <si>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</si>
  <si>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</si>
  <si>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</si>
  <si>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</si>
  <si>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</si>
  <si>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</si>
  <si>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</si>
  <si>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</si>
  <si>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</si>
  <si>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</si>
  <si>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</si>
  <si>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</si>
  <si>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</si>
  <si>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</si>
  <si>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</si>
  <si>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</si>
  <si>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</si>
  <si>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</si>
  <si>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</si>
  <si>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</si>
  <si>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</si>
  <si>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</si>
  <si>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</si>
  <si>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</si>
  <si>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</si>
  <si>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</si>
  <si>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</si>
  <si>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</si>
  <si>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</si>
  <si>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</si>
  <si>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</si>
  <si>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</si>
  <si>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</si>
  <si>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</si>
  <si>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</si>
  <si>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</si>
  <si>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</si>
  <si>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</si>
  <si>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</si>
  <si>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</si>
  <si>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</si>
  <si>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</si>
  <si>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</si>
  <si>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</si>
  <si>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</si>
  <si>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</si>
  <si>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</si>
  <si>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</si>
  <si>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</si>
  <si>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</si>
  <si>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</si>
  <si>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</si>
  <si>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</si>
  <si>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</si>
  <si>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</si>
  <si>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</si>
  <si>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</si>
  <si>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</si>
  <si>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</si>
  <si>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</si>
  <si>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</si>
  <si>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</si>
  <si>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</si>
  <si>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</si>
  <si>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</si>
  <si>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</si>
  <si>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</si>
  <si>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</si>
  <si>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</si>
  <si>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</si>
  <si>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</si>
  <si>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</si>
  <si>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</si>
  <si>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</si>
  <si>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</si>
  <si>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</si>
  <si>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</si>
  <si>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</si>
  <si>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</si>
  <si>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</si>
  <si>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</si>
  <si>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</si>
  <si>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</si>
  <si>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</si>
  <si>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</si>
  <si>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</si>
  <si>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</si>
  <si>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</si>
  <si>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</si>
  <si>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</si>
  <si>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</si>
  <si>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</si>
  <si>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</si>
  <si>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</si>
  <si>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</si>
  <si>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</si>
  <si>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</si>
  <si>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</si>
  <si>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</si>
  <si>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</si>
  <si>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</si>
  <si>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</si>
  <si>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</si>
  <si>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</si>
  <si>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</si>
  <si>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</si>
  <si>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</si>
  <si>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</si>
  <si>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</si>
  <si>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</si>
  <si>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</si>
  <si>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</si>
  <si>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</si>
  <si>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</si>
  <si>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</si>
  <si>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</si>
  <si>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</si>
  <si>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</si>
  <si>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</si>
  <si>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</si>
  <si>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</si>
  <si>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</si>
  <si>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</si>
  <si>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</si>
  <si>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</si>
  <si>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</si>
  <si>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</si>
  <si>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</si>
  <si>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</si>
  <si>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</si>
  <si>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</si>
  <si>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</si>
  <si>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</si>
  <si>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</si>
  <si>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</si>
  <si>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</si>
  <si>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</si>
  <si>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</si>
  <si>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</si>
  <si>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</si>
  <si>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</si>
  <si>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</si>
  <si>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</si>
  <si>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</si>
  <si>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</si>
  <si>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</si>
  <si>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</si>
  <si>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</si>
  <si>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</si>
  <si>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</si>
  <si>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</si>
  <si>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</si>
  <si>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</si>
  <si>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</si>
  <si>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</si>
  <si>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</si>
  <si>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</si>
  <si>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</si>
  <si>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</si>
  <si>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</si>
  <si>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</si>
  <si>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</si>
  <si>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</si>
  <si>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</si>
  <si>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</si>
  <si>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</si>
  <si>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</si>
  <si>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</si>
  <si>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</si>
  <si>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</si>
  <si>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</si>
  <si>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</si>
  <si>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</si>
  <si>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</si>
  <si>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</si>
  <si>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</si>
  <si>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</si>
  <si>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</si>
  <si>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</si>
  <si>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</si>
  <si>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</si>
  <si>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</si>
  <si>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</si>
  <si>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</si>
  <si>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</si>
  <si>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</si>
  <si>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</si>
  <si>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</si>
  <si>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</si>
  <si>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</si>
  <si>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</si>
  <si>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</si>
  <si>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</si>
  <si>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</si>
  <si>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</si>
  <si>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</si>
  <si>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</si>
  <si>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</si>
  <si>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</si>
  <si>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</si>
  <si>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</si>
  <si>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</si>
  <si>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</si>
  <si>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</si>
  <si>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</si>
  <si>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</si>
  <si>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</si>
  <si>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</si>
  <si>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</si>
  <si>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</si>
  <si>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</si>
  <si>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</si>
  <si>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</si>
  <si>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</si>
  <si>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</si>
  <si>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</si>
  <si>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</si>
  <si>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</si>
  <si>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</si>
  <si>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</si>
  <si>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</si>
  <si>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</si>
  <si>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</si>
  <si>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</si>
  <si>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</si>
  <si>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</si>
  <si>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</si>
  <si>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</si>
  <si>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</si>
  <si>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</si>
  <si>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</si>
  <si>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</si>
  <si>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</si>
  <si>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</si>
  <si>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</si>
  <si>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</si>
  <si>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</si>
  <si>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</si>
  <si>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</si>
  <si>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</si>
  <si>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</si>
  <si>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</si>
  <si>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</si>
  <si>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</si>
  <si>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</si>
  <si>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</si>
  <si>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</si>
  <si>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</si>
  <si>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</si>
  <si>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</si>
  <si>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</si>
  <si>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</si>
  <si>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</si>
  <si>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</si>
  <si>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</si>
  <si>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</si>
  <si>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</si>
  <si>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</si>
  <si>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</si>
  <si>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</si>
  <si>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</si>
  <si>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</si>
  <si>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</si>
  <si>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</si>
  <si>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</si>
  <si>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</si>
  <si>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</si>
  <si>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</si>
  <si>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</si>
  <si>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</si>
  <si>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</si>
  <si>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</si>
  <si>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</si>
  <si>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</si>
  <si>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</si>
  <si>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</si>
  <si>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</si>
  <si>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</si>
  <si>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</si>
  <si>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</si>
  <si>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</si>
  <si>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</si>
  <si>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</si>
  <si>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</si>
  <si>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</si>
  <si>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</si>
  <si>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</si>
  <si>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</si>
  <si>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</si>
  <si>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</si>
  <si>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</si>
  <si>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</si>
  <si>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</si>
  <si>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</si>
  <si>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</si>
  <si>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</si>
  <si>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</si>
  <si>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</si>
  <si>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</si>
  <si>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</si>
  <si>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</si>
  <si>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</si>
  <si>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</si>
  <si>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</si>
  <si>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</si>
  <si>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</si>
  <si>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</si>
  <si>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</si>
  <si>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</si>
  <si>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</si>
  <si>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</si>
  <si>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</si>
  <si>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</si>
  <si>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</si>
  <si>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</si>
  <si>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</si>
  <si>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</si>
  <si>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</si>
  <si>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</si>
  <si>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</si>
  <si>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</si>
  <si>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</si>
  <si>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</si>
  <si>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</si>
  <si>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</si>
  <si>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</si>
  <si>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</si>
  <si>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</si>
  <si>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</si>
  <si>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</si>
  <si>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</si>
  <si>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</si>
  <si>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</si>
  <si>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</si>
  <si>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</si>
  <si>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</si>
  <si>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</si>
  <si>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</si>
  <si>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</si>
  <si>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</si>
  <si>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</si>
  <si>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</si>
  <si>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</si>
  <si>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</si>
  <si>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</si>
  <si>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</si>
  <si>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</si>
  <si>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</si>
  <si>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</si>
  <si>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</si>
  <si>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</si>
  <si>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</si>
  <si>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Субсидия на благоустройство территорий, прилегающих к местам туристического показа</t>
  </si>
  <si>
    <t>5.12.1</t>
  </si>
  <si>
    <t>Благоустройство территорий, прилегающих к местам туристического показа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</si>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</sst>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49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b/>
      <sz val="16"/>
      <color theme="1"/>
      <name val="Times New Roman"/>
      <family val="1"/>
      <charset val="204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3" borderId="11" xfId="0" applyFont="1" applyFill="1" applyBorder="1" applyAlignment="1">
      <alignment vertical="center" wrapText="1"/>
    </xf>
    <xf numFmtId="0" fontId="39" fillId="3" borderId="4" xfId="0" applyFont="1" applyFill="1" applyBorder="1" applyAlignment="1">
      <alignment vertical="center" wrapText="1"/>
    </xf>
    <xf numFmtId="0" fontId="39" fillId="3" borderId="12" xfId="0" applyFont="1" applyFill="1" applyBorder="1" applyAlignment="1">
      <alignment vertical="center" wrapText="1"/>
    </xf>
    <xf numFmtId="2" fontId="39" fillId="3" borderId="1" xfId="0" applyNumberFormat="1" applyFont="1" applyFill="1" applyBorder="1" applyAlignment="1">
      <alignment horizontal="center" vertical="center" wrapText="1"/>
    </xf>
    <xf numFmtId="2" fontId="39" fillId="3" borderId="7" xfId="0" applyNumberFormat="1" applyFont="1" applyFill="1" applyBorder="1" applyAlignment="1">
      <alignment horizontal="center" vertical="center" wrapText="1"/>
    </xf>
    <xf numFmtId="2" fontId="39" fillId="3" borderId="4" xfId="0" applyNumberFormat="1" applyFont="1" applyFill="1" applyBorder="1" applyAlignment="1">
      <alignment horizontal="center" vertical="center" wrapText="1"/>
    </xf>
    <xf numFmtId="2" fontId="44" fillId="3" borderId="9" xfId="0" applyNumberFormat="1" applyFont="1" applyFill="1" applyBorder="1" applyAlignment="1">
      <alignment horizontal="center" vertical="center" wrapText="1"/>
    </xf>
    <xf numFmtId="2" fontId="44" fillId="3" borderId="1" xfId="0" applyNumberFormat="1" applyFont="1" applyFill="1" applyBorder="1" applyAlignment="1">
      <alignment horizontal="center" vertical="center" wrapText="1"/>
    </xf>
    <xf numFmtId="2" fontId="44" fillId="3" borderId="7" xfId="0" applyNumberFormat="1" applyFont="1" applyFill="1" applyBorder="1" applyAlignment="1">
      <alignment horizontal="center" vertical="center" wrapText="1"/>
    </xf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3" borderId="1" xfId="0" applyFont="1" applyFill="1" applyBorder="1" applyAlignment="1">
      <alignment horizontal="center" vertical="center" wrapText="1"/>
    </xf>
    <xf numFmtId="2" fontId="38" fillId="3" borderId="1" xfId="0" applyNumberFormat="1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7" xfId="0" applyNumberFormat="1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10" xfId="0" applyFont="1" applyFill="1" applyBorder="1" applyAlignment="1">
      <alignment horizontal="center" vertical="center" wrapText="1"/>
    </xf>
    <xf numFmtId="0" fontId="38" fillId="0" borderId="8" xfId="0" applyFont="1" applyBorder="1"/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2" fontId="38" fillId="3" borderId="9" xfId="0" applyNumberFormat="1" applyFont="1" applyFill="1" applyBorder="1" applyAlignment="1">
      <alignment horizontal="center" vertical="center" wrapText="1"/>
    </xf>
    <xf numFmtId="2" fontId="38" fillId="3" borderId="4" xfId="0" applyNumberFormat="1" applyFont="1" applyFill="1" applyBorder="1" applyAlignment="1">
      <alignment horizontal="center" vertical="center" wrapText="1"/>
    </xf>
    <xf numFmtId="164" fontId="39" fillId="0" borderId="9" xfId="7" applyFont="1" applyFill="1" applyBorder="1" applyAlignment="1">
      <alignment horizontal="center" vertical="center" wrapText="1"/>
    </xf>
    <xf numFmtId="164" fontId="39" fillId="0" borderId="10" xfId="7" applyFont="1" applyFill="1" applyBorder="1" applyAlignment="1">
      <alignment horizontal="center" vertical="center" wrapText="1"/>
    </xf>
    <xf numFmtId="164" fontId="38" fillId="3" borderId="9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 wrapText="1"/>
    </xf>
    <xf numFmtId="164" fontId="38" fillId="3" borderId="1" xfId="7" applyFont="1" applyFill="1" applyBorder="1" applyAlignment="1">
      <alignment horizontal="center" vertical="center"/>
    </xf>
    <xf numFmtId="164" fontId="38" fillId="3" borderId="4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164" fontId="44" fillId="3" borderId="9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 wrapText="1"/>
    </xf>
    <xf numFmtId="164" fontId="44" fillId="3" borderId="7" xfId="7" applyFont="1" applyFill="1" applyBorder="1" applyAlignment="1">
      <alignment horizontal="center" vertical="center" wrapText="1"/>
    </xf>
    <xf numFmtId="164" fontId="44" fillId="3" borderId="1" xfId="7" applyFont="1" applyFill="1" applyBorder="1" applyAlignment="1">
      <alignment horizontal="center" vertical="center"/>
    </xf>
    <xf numFmtId="164" fontId="39" fillId="3" borderId="1" xfId="7" applyFont="1" applyFill="1" applyBorder="1" applyAlignment="1">
      <alignment horizontal="center" vertical="center" wrapText="1"/>
    </xf>
    <xf numFmtId="164" fontId="39" fillId="3" borderId="7" xfId="7" applyFont="1" applyFill="1" applyBorder="1" applyAlignment="1">
      <alignment horizontal="center" vertical="center" wrapText="1"/>
    </xf>
    <xf numFmtId="164" fontId="39" fillId="3" borderId="1" xfId="7" applyFont="1" applyFill="1" applyBorder="1" applyAlignment="1">
      <alignment horizontal="center" vertical="center"/>
    </xf>
    <xf numFmtId="164" fontId="39" fillId="3" borderId="9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 wrapText="1"/>
    </xf>
    <xf numFmtId="164" fontId="39" fillId="3" borderId="4" xfId="7" applyFont="1" applyFill="1" applyBorder="1" applyAlignment="1">
      <alignment horizontal="center" vertical="center"/>
    </xf>
    <xf numFmtId="164" fontId="39" fillId="3" borderId="10" xfId="7" applyFont="1" applyFill="1" applyBorder="1" applyAlignment="1">
      <alignment horizontal="center" vertical="center" wrapText="1"/>
    </xf>
    <xf numFmtId="164" fontId="38" fillId="3" borderId="4" xfId="7" applyFont="1" applyFill="1" applyBorder="1" applyAlignment="1">
      <alignment horizontal="center" vertical="center"/>
    </xf>
    <xf numFmtId="2" fontId="44" fillId="3" borderId="10" xfId="0" applyNumberFormat="1" applyFont="1" applyFill="1" applyBorder="1" applyAlignment="1">
      <alignment horizontal="center" vertical="center" wrapText="1"/>
    </xf>
    <xf numFmtId="164" fontId="44" fillId="3" borderId="10" xfId="7" applyFont="1" applyFill="1" applyBorder="1" applyAlignment="1">
      <alignment horizontal="center" vertical="center" wrapText="1"/>
    </xf>
    <xf numFmtId="2" fontId="38" fillId="3" borderId="10" xfId="0" applyNumberFormat="1" applyFont="1" applyFill="1" applyBorder="1" applyAlignment="1">
      <alignment horizontal="center" vertical="center" wrapText="1"/>
    </xf>
    <xf numFmtId="164" fontId="38" fillId="3" borderId="10" xfId="7" applyFont="1" applyFill="1" applyBorder="1" applyAlignment="1">
      <alignment horizontal="center" vertical="center" wrapText="1"/>
    </xf>
    <xf numFmtId="164" fontId="38" fillId="3" borderId="7" xfId="7" applyFont="1" applyFill="1" applyBorder="1" applyAlignment="1">
      <alignment horizontal="center" vertical="center"/>
    </xf>
    <xf numFmtId="2" fontId="39" fillId="0" borderId="14" xfId="0" applyNumberFormat="1" applyFont="1" applyFill="1" applyBorder="1" applyAlignment="1">
      <alignment horizontal="center" vertical="center" wrapText="1"/>
    </xf>
    <xf numFmtId="4" fontId="39" fillId="3" borderId="4" xfId="0" applyNumberFormat="1" applyFont="1" applyFill="1" applyBorder="1" applyAlignment="1">
      <alignment horizontal="center" vertical="center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164" fontId="39" fillId="3" borderId="10" xfId="7" applyFont="1" applyFill="1" applyBorder="1" applyAlignment="1">
      <alignment vertical="center" wrapText="1"/>
    </xf>
    <xf numFmtId="164" fontId="39" fillId="3" borderId="1" xfId="7" applyFont="1" applyFill="1" applyBorder="1" applyAlignment="1">
      <alignment vertical="center"/>
    </xf>
    <xf numFmtId="164" fontId="39" fillId="3" borderId="1" xfId="7" applyFont="1" applyFill="1" applyBorder="1" applyAlignment="1">
      <alignment vertical="center" wrapText="1"/>
    </xf>
    <xf numFmtId="164" fontId="39" fillId="3" borderId="4" xfId="7" applyFont="1" applyFill="1" applyBorder="1" applyAlignment="1">
      <alignment vertical="center"/>
    </xf>
    <xf numFmtId="164" fontId="38" fillId="3" borderId="1" xfId="7" applyFont="1" applyFill="1" applyBorder="1" applyAlignment="1">
      <alignment vertical="center" wrapText="1"/>
    </xf>
    <xf numFmtId="164" fontId="38" fillId="3" borderId="1" xfId="7" applyFont="1" applyFill="1" applyBorder="1" applyAlignment="1">
      <alignment vertical="center"/>
    </xf>
    <xf numFmtId="164" fontId="39" fillId="3" borderId="9" xfId="7" applyFont="1" applyFill="1" applyBorder="1" applyAlignment="1">
      <alignment vertical="center" wrapText="1"/>
    </xf>
    <xf numFmtId="164" fontId="39" fillId="3" borderId="7" xfId="7" applyFont="1" applyFill="1" applyBorder="1" applyAlignment="1">
      <alignment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164" fontId="44" fillId="3" borderId="4" xfId="7" applyFont="1" applyFill="1" applyBorder="1" applyAlignment="1">
      <alignment horizontal="center" vertical="center"/>
    </xf>
    <xf numFmtId="4" fontId="39" fillId="3" borderId="10" xfId="0" applyNumberFormat="1" applyFont="1" applyFill="1" applyBorder="1" applyAlignment="1">
      <alignment horizontal="center" vertical="center" wrapText="1"/>
    </xf>
    <xf numFmtId="4" fontId="39" fillId="3" borderId="10" xfId="7" applyNumberFormat="1" applyFont="1" applyFill="1" applyBorder="1" applyAlignment="1">
      <alignment horizontal="center" vertical="center" wrapText="1"/>
    </xf>
    <xf numFmtId="4" fontId="39" fillId="3" borderId="9" xfId="0" applyNumberFormat="1" applyFont="1" applyFill="1" applyBorder="1" applyAlignment="1">
      <alignment horizontal="center" vertical="center" wrapText="1"/>
    </xf>
    <xf numFmtId="4" fontId="39" fillId="3" borderId="1" xfId="0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4" fontId="39" fillId="3" borderId="4" xfId="7" applyNumberFormat="1" applyFont="1" applyFill="1" applyBorder="1" applyAlignment="1">
      <alignment horizontal="center" vertical="center" wrapText="1"/>
    </xf>
    <xf numFmtId="4" fontId="39" fillId="3" borderId="4" xfId="7" applyNumberFormat="1" applyFont="1" applyFill="1" applyBorder="1" applyAlignment="1">
      <alignment horizontal="center" vertical="center"/>
    </xf>
    <xf numFmtId="4" fontId="39" fillId="3" borderId="7" xfId="7" applyNumberFormat="1" applyFont="1" applyFill="1" applyBorder="1" applyAlignment="1">
      <alignment horizontal="center" vertical="center" wrapText="1"/>
    </xf>
    <xf numFmtId="4" fontId="39" fillId="3" borderId="1" xfId="7" applyNumberFormat="1" applyFont="1" applyFill="1" applyBorder="1" applyAlignment="1">
      <alignment horizontal="center" vertical="center"/>
    </xf>
    <xf numFmtId="164" fontId="47" fillId="3" borderId="1" xfId="7" applyFont="1" applyFill="1" applyBorder="1" applyAlignment="1">
      <alignment horizontal="center" vertical="center"/>
    </xf>
    <xf numFmtId="0" fontId="38" fillId="3" borderId="7" xfId="0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164" fontId="38" fillId="0" borderId="9" xfId="7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4" fontId="38" fillId="0" borderId="0" xfId="0" applyNumberFormat="1" applyFont="1" applyBorder="1" applyAlignment="1">
      <alignment vertical="center"/>
    </xf>
    <xf numFmtId="49" fontId="38" fillId="3" borderId="1" xfId="0" applyNumberFormat="1" applyFont="1" applyFill="1" applyBorder="1" applyAlignment="1">
      <alignment horizontal="center" vertical="center" wrapText="1"/>
    </xf>
    <xf numFmtId="14" fontId="38" fillId="3" borderId="1" xfId="0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 wrapText="1"/>
    </xf>
    <xf numFmtId="4" fontId="38" fillId="3" borderId="1" xfId="7" applyNumberFormat="1" applyFont="1" applyFill="1" applyBorder="1" applyAlignment="1">
      <alignment horizontal="center" vertical="center"/>
    </xf>
    <xf numFmtId="0" fontId="39" fillId="3" borderId="4" xfId="0" applyFont="1" applyFill="1" applyBorder="1" applyAlignment="1">
      <alignment horizontal="center" vertical="center" wrapText="1"/>
    </xf>
    <xf numFmtId="43" fontId="38" fillId="0" borderId="0" xfId="0" applyNumberFormat="1" applyFont="1" applyBorder="1"/>
    <xf numFmtId="0" fontId="38" fillId="3" borderId="4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textRotation="90" wrapText="1"/>
    </xf>
    <xf numFmtId="0" fontId="45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5" fillId="0" borderId="4" xfId="0" applyFont="1" applyBorder="1" applyAlignment="1">
      <alignment horizontal="center" textRotation="90" wrapText="1"/>
    </xf>
    <xf numFmtId="0" fontId="45" fillId="0" borderId="7" xfId="0" applyFont="1" applyBorder="1" applyAlignment="1">
      <alignment horizontal="center" textRotation="90" wrapText="1"/>
    </xf>
    <xf numFmtId="14" fontId="38" fillId="3" borderId="4" xfId="0" applyNumberFormat="1" applyFont="1" applyFill="1" applyBorder="1" applyAlignment="1">
      <alignment horizontal="center" vertical="center" wrapText="1"/>
    </xf>
    <xf numFmtId="0" fontId="38" fillId="3" borderId="8" xfId="0" applyFont="1" applyFill="1" applyBorder="1" applyAlignment="1">
      <alignment horizontal="center" vertical="center" wrapText="1"/>
    </xf>
    <xf numFmtId="0" fontId="38" fillId="3" borderId="7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 wrapText="1"/>
    </xf>
    <xf numFmtId="0" fontId="38" fillId="3" borderId="12" xfId="0" applyFont="1" applyFill="1" applyBorder="1" applyAlignment="1">
      <alignment horizontal="center" vertical="center" wrapText="1"/>
    </xf>
    <xf numFmtId="0" fontId="38" fillId="3" borderId="14" xfId="0" applyFont="1" applyFill="1" applyBorder="1" applyAlignment="1">
      <alignment horizontal="center" vertical="center" wrapText="1"/>
    </xf>
    <xf numFmtId="14" fontId="39" fillId="3" borderId="11" xfId="0" applyNumberFormat="1" applyFont="1" applyFill="1" applyBorder="1" applyAlignment="1">
      <alignment horizontal="center" vertical="center" wrapText="1"/>
    </xf>
    <xf numFmtId="0" fontId="39" fillId="3" borderId="1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9" fillId="3" borderId="12" xfId="0" applyFont="1" applyFill="1" applyBorder="1" applyAlignment="1">
      <alignment horizontal="center" vertical="center" wrapText="1"/>
    </xf>
    <xf numFmtId="0" fontId="39" fillId="3" borderId="14" xfId="0" applyFont="1" applyFill="1" applyBorder="1" applyAlignment="1">
      <alignment horizontal="center" vertical="center" wrapText="1"/>
    </xf>
    <xf numFmtId="14" fontId="39" fillId="3" borderId="4" xfId="0" applyNumberFormat="1" applyFont="1" applyFill="1" applyBorder="1" applyAlignment="1">
      <alignment horizontal="center" vertical="center" wrapText="1"/>
    </xf>
    <xf numFmtId="14" fontId="39" fillId="3" borderId="7" xfId="0" applyNumberFormat="1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top" wrapText="1"/>
    </xf>
    <xf numFmtId="0" fontId="38" fillId="0" borderId="7" xfId="0" applyFont="1" applyBorder="1" applyAlignment="1">
      <alignment horizontal="center" vertical="top" wrapText="1"/>
    </xf>
    <xf numFmtId="14" fontId="38" fillId="3" borderId="8" xfId="0" applyNumberFormat="1" applyFont="1" applyFill="1" applyBorder="1" applyAlignment="1">
      <alignment horizontal="center" vertical="center" wrapText="1"/>
    </xf>
    <xf numFmtId="14" fontId="38" fillId="3" borderId="7" xfId="0" applyNumberFormat="1" applyFont="1" applyFill="1" applyBorder="1" applyAlignment="1">
      <alignment horizontal="center" vertical="center" wrapText="1"/>
    </xf>
    <xf numFmtId="0" fontId="39" fillId="6" borderId="26" xfId="0" applyFont="1" applyFill="1" applyBorder="1" applyAlignment="1">
      <alignment horizontal="center" vertical="center" wrapText="1"/>
    </xf>
    <xf numFmtId="0" fontId="39" fillId="6" borderId="27" xfId="0" applyFont="1" applyFill="1" applyBorder="1" applyAlignment="1">
      <alignment horizontal="center" vertical="center" wrapText="1"/>
    </xf>
    <xf numFmtId="0" fontId="39" fillId="6" borderId="28" xfId="0" applyFont="1" applyFill="1" applyBorder="1" applyAlignment="1">
      <alignment horizontal="center" vertical="center" wrapText="1"/>
    </xf>
    <xf numFmtId="49" fontId="38" fillId="3" borderId="4" xfId="0" applyNumberFormat="1" applyFont="1" applyFill="1" applyBorder="1" applyAlignment="1">
      <alignment horizontal="center" vertical="center" wrapText="1"/>
    </xf>
    <xf numFmtId="49" fontId="38" fillId="3" borderId="8" xfId="0" applyNumberFormat="1" applyFont="1" applyFill="1" applyBorder="1" applyAlignment="1">
      <alignment horizontal="center" vertical="center" wrapText="1"/>
    </xf>
    <xf numFmtId="49" fontId="38" fillId="3" borderId="7" xfId="0" applyNumberFormat="1" applyFont="1" applyFill="1" applyBorder="1" applyAlignment="1">
      <alignment horizontal="center" vertical="center" wrapText="1"/>
    </xf>
    <xf numFmtId="14" fontId="39" fillId="3" borderId="8" xfId="0" applyNumberFormat="1" applyFont="1" applyFill="1" applyBorder="1" applyAlignment="1">
      <alignment horizontal="center" vertical="center" wrapText="1"/>
    </xf>
    <xf numFmtId="0" fontId="39" fillId="3" borderId="23" xfId="0" applyFont="1" applyFill="1" applyBorder="1" applyAlignment="1">
      <alignment horizontal="center" vertical="center" wrapText="1"/>
    </xf>
    <xf numFmtId="0" fontId="39" fillId="3" borderId="24" xfId="0" applyFont="1" applyFill="1" applyBorder="1" applyAlignment="1">
      <alignment horizontal="center" vertical="center" wrapText="1"/>
    </xf>
    <xf numFmtId="0" fontId="39" fillId="3" borderId="25" xfId="0" applyFont="1" applyFill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5" xfId="0" applyFont="1" applyFill="1" applyBorder="1" applyAlignment="1">
      <alignment horizontal="center" vertical="center" wrapText="1"/>
    </xf>
    <xf numFmtId="0" fontId="39" fillId="3" borderId="9" xfId="0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22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top" wrapText="1"/>
    </xf>
    <xf numFmtId="0" fontId="23" fillId="0" borderId="8" xfId="0" applyFont="1" applyBorder="1" applyAlignment="1">
      <alignment horizontal="center" vertical="top" wrapText="1"/>
    </xf>
    <xf numFmtId="0" fontId="39" fillId="3" borderId="10" xfId="0" applyFont="1" applyFill="1" applyBorder="1" applyAlignment="1">
      <alignment horizontal="center" vertical="center" wrapText="1"/>
    </xf>
    <xf numFmtId="16" fontId="39" fillId="3" borderId="11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38" fillId="3" borderId="11" xfId="0" applyFont="1" applyFill="1" applyBorder="1" applyAlignment="1">
      <alignment horizontal="center" vertical="center" wrapText="1"/>
    </xf>
    <xf numFmtId="0" fontId="38" fillId="3" borderId="13" xfId="0" applyFont="1" applyFill="1" applyBorder="1" applyAlignment="1">
      <alignment horizontal="center" vertical="center" wrapText="1"/>
    </xf>
    <xf numFmtId="0" fontId="38" fillId="3" borderId="3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 wrapText="1"/>
    </xf>
    <xf numFmtId="0" fontId="39" fillId="3" borderId="19" xfId="0" applyFont="1" applyFill="1" applyBorder="1" applyAlignment="1">
      <alignment horizontal="center" vertical="center" wrapText="1"/>
    </xf>
    <xf numFmtId="0" fontId="39" fillId="3" borderId="11" xfId="0" applyFont="1" applyFill="1" applyBorder="1" applyAlignment="1">
      <alignment horizontal="center" vertical="center" wrapText="1"/>
    </xf>
    <xf numFmtId="14" fontId="38" fillId="3" borderId="11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49" fontId="38" fillId="0" borderId="4" xfId="0" applyNumberFormat="1" applyFont="1" applyBorder="1" applyAlignment="1">
      <alignment horizontal="center" vertical="center" wrapText="1"/>
    </xf>
    <xf numFmtId="49" fontId="38" fillId="0" borderId="7" xfId="0" applyNumberFormat="1" applyFont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9" fillId="6" borderId="17" xfId="0" applyFont="1" applyFill="1" applyBorder="1" applyAlignment="1">
      <alignment horizontal="center" vertical="center" wrapText="1"/>
    </xf>
    <xf numFmtId="0" fontId="39" fillId="6" borderId="18" xfId="0" applyFont="1" applyFill="1" applyBorder="1" applyAlignment="1">
      <alignment horizontal="center" vertical="center" wrapText="1"/>
    </xf>
    <xf numFmtId="0" fontId="39" fillId="6" borderId="19" xfId="0" applyFont="1" applyFill="1" applyBorder="1" applyAlignment="1">
      <alignment horizontal="center" vertical="center" wrapText="1"/>
    </xf>
    <xf numFmtId="0" fontId="38" fillId="3" borderId="6" xfId="0" applyFont="1" applyFill="1" applyBorder="1" applyAlignment="1">
      <alignment horizontal="center" vertical="center" wrapText="1"/>
    </xf>
    <xf numFmtId="0" fontId="38" fillId="3" borderId="15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center" vertical="center" wrapText="1"/>
    </xf>
    <xf numFmtId="0" fontId="39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0" fontId="38" fillId="6" borderId="19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 wrapText="1"/>
    </xf>
    <xf numFmtId="0" fontId="39" fillId="0" borderId="15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6" borderId="23" xfId="0" applyFont="1" applyFill="1" applyBorder="1" applyAlignment="1">
      <alignment horizontal="center" vertical="center" wrapText="1"/>
    </xf>
    <xf numFmtId="0" fontId="38" fillId="6" borderId="24" xfId="0" applyFont="1" applyFill="1" applyBorder="1" applyAlignment="1">
      <alignment horizontal="center" vertical="center" wrapText="1"/>
    </xf>
    <xf numFmtId="0" fontId="38" fillId="6" borderId="2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303" t="s">
        <v>61</v>
      </c>
      <c r="H1" s="303"/>
      <c r="I1" s="303"/>
      <c r="J1" s="303"/>
      <c r="K1" s="303"/>
      <c r="L1" s="303"/>
      <c r="M1" s="303"/>
    </row>
    <row r="2" spans="1:13" ht="45.75" customHeight="1" x14ac:dyDescent="0.2">
      <c r="G2" s="304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304"/>
      <c r="I2" s="304"/>
      <c r="J2" s="304"/>
      <c r="K2" s="304"/>
      <c r="L2" s="304"/>
      <c r="M2" s="304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303" t="s">
        <v>230</v>
      </c>
      <c r="H4" s="303"/>
      <c r="I4" s="303"/>
      <c r="J4" s="303"/>
      <c r="K4" s="303"/>
      <c r="L4" s="303"/>
      <c r="M4" s="303"/>
    </row>
    <row r="5" spans="1:13" s="69" customFormat="1" ht="117" customHeight="1" x14ac:dyDescent="0.3">
      <c r="A5" s="66"/>
      <c r="B5" s="67"/>
      <c r="C5" s="68"/>
      <c r="D5" s="68"/>
      <c r="F5" s="118"/>
      <c r="G5" s="304" t="s">
        <v>225</v>
      </c>
      <c r="H5" s="304"/>
      <c r="I5" s="304"/>
      <c r="J5" s="304"/>
      <c r="K5" s="304"/>
      <c r="L5" s="304"/>
      <c r="M5" s="304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8" t="s">
        <v>124</v>
      </c>
      <c r="B12" s="310" t="s">
        <v>84</v>
      </c>
      <c r="C12" s="312" t="s">
        <v>10</v>
      </c>
      <c r="D12" s="312" t="s">
        <v>11</v>
      </c>
      <c r="E12" s="312"/>
      <c r="F12" s="312"/>
      <c r="G12" s="312"/>
      <c r="H12" s="312"/>
      <c r="I12" s="312"/>
      <c r="J12" s="312"/>
      <c r="K12" s="312"/>
      <c r="L12" s="312"/>
      <c r="M12" s="312"/>
    </row>
    <row r="13" spans="1:13" s="63" customFormat="1" ht="15.75" x14ac:dyDescent="0.2">
      <c r="A13" s="309"/>
      <c r="B13" s="311"/>
      <c r="C13" s="312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305" t="s">
        <v>99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7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305" t="s">
        <v>123</v>
      </c>
      <c r="B21" s="306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7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305" t="s">
        <v>121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7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305" t="s">
        <v>122</v>
      </c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7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7" t="s">
        <v>3</v>
      </c>
      <c r="Q1" s="317"/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17"/>
      <c r="AC1" s="317"/>
      <c r="AD1" s="317"/>
      <c r="AE1" s="317"/>
      <c r="AF1" s="317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9" t="s">
        <v>176</v>
      </c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7" t="s">
        <v>231</v>
      </c>
      <c r="Q4" s="317"/>
      <c r="R4" s="317"/>
      <c r="S4" s="317"/>
      <c r="T4" s="317"/>
      <c r="U4" s="317"/>
      <c r="V4" s="317"/>
      <c r="W4" s="317"/>
      <c r="X4" s="317"/>
      <c r="Y4" s="317"/>
      <c r="Z4" s="317"/>
      <c r="AA4" s="317"/>
      <c r="AB4" s="317"/>
      <c r="AC4" s="317"/>
      <c r="AD4" s="317"/>
      <c r="AE4" s="317"/>
      <c r="AF4" s="317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9" t="s">
        <v>183</v>
      </c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20" t="s">
        <v>88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</row>
    <row r="9" spans="1:37" s="156" customFormat="1" ht="36.75" x14ac:dyDescent="0.45">
      <c r="A9" s="323" t="s">
        <v>89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  <c r="U9" s="323"/>
      <c r="V9" s="323"/>
      <c r="W9" s="323"/>
      <c r="X9" s="323"/>
      <c r="Y9" s="323"/>
      <c r="Z9" s="323"/>
      <c r="AA9" s="323"/>
      <c r="AB9" s="323"/>
      <c r="AC9" s="323"/>
      <c r="AD9" s="323"/>
      <c r="AE9" s="323"/>
      <c r="AF9" s="323"/>
    </row>
    <row r="10" spans="1:37" s="156" customFormat="1" ht="36.75" x14ac:dyDescent="0.45">
      <c r="A10" s="321" t="s">
        <v>226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  <c r="O10" s="321"/>
      <c r="P10" s="321"/>
      <c r="Q10" s="321"/>
      <c r="R10" s="321"/>
      <c r="S10" s="321"/>
      <c r="T10" s="321"/>
      <c r="U10" s="321"/>
      <c r="V10" s="321"/>
      <c r="W10" s="321"/>
      <c r="X10" s="321"/>
      <c r="Y10" s="321"/>
      <c r="Z10" s="321"/>
      <c r="AA10" s="321"/>
      <c r="AB10" s="321"/>
      <c r="AC10" s="321"/>
      <c r="AD10" s="321"/>
      <c r="AE10" s="321"/>
      <c r="AF10" s="321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8" t="s">
        <v>16</v>
      </c>
      <c r="B12" s="322" t="s">
        <v>161</v>
      </c>
      <c r="C12" s="318" t="s">
        <v>169</v>
      </c>
      <c r="D12" s="318"/>
      <c r="E12" s="318"/>
      <c r="F12" s="318"/>
      <c r="G12" s="318"/>
      <c r="H12" s="318" t="s">
        <v>169</v>
      </c>
      <c r="I12" s="318"/>
      <c r="J12" s="318"/>
      <c r="K12" s="318"/>
      <c r="L12" s="318"/>
      <c r="M12" s="318" t="s">
        <v>169</v>
      </c>
      <c r="N12" s="318"/>
      <c r="O12" s="318"/>
      <c r="P12" s="318"/>
      <c r="Q12" s="318"/>
      <c r="R12" s="318" t="s">
        <v>169</v>
      </c>
      <c r="S12" s="318"/>
      <c r="T12" s="318"/>
      <c r="U12" s="318"/>
      <c r="V12" s="318"/>
      <c r="W12" s="318" t="s">
        <v>169</v>
      </c>
      <c r="X12" s="318"/>
      <c r="Y12" s="318"/>
      <c r="Z12" s="318"/>
      <c r="AA12" s="318"/>
      <c r="AB12" s="318" t="s">
        <v>169</v>
      </c>
      <c r="AC12" s="318"/>
      <c r="AD12" s="318"/>
      <c r="AE12" s="318"/>
      <c r="AF12" s="318"/>
      <c r="AG12" s="314" t="s">
        <v>169</v>
      </c>
      <c r="AH12" s="314"/>
      <c r="AI12" s="314"/>
      <c r="AJ12" s="314"/>
      <c r="AK12" s="314"/>
    </row>
    <row r="13" spans="1:37" s="157" customFormat="1" ht="404.25" customHeight="1" x14ac:dyDescent="0.4">
      <c r="A13" s="318"/>
      <c r="B13" s="322"/>
      <c r="C13" s="324" t="s">
        <v>182</v>
      </c>
      <c r="D13" s="324" t="s">
        <v>164</v>
      </c>
      <c r="E13" s="324" t="s">
        <v>165</v>
      </c>
      <c r="F13" s="324" t="s">
        <v>166</v>
      </c>
      <c r="G13" s="324" t="s">
        <v>167</v>
      </c>
      <c r="H13" s="324" t="s">
        <v>170</v>
      </c>
      <c r="I13" s="324" t="s">
        <v>164</v>
      </c>
      <c r="J13" s="324" t="s">
        <v>165</v>
      </c>
      <c r="K13" s="324" t="s">
        <v>166</v>
      </c>
      <c r="L13" s="324" t="s">
        <v>167</v>
      </c>
      <c r="M13" s="324" t="s">
        <v>170</v>
      </c>
      <c r="N13" s="324" t="s">
        <v>164</v>
      </c>
      <c r="O13" s="324" t="s">
        <v>165</v>
      </c>
      <c r="P13" s="324" t="s">
        <v>166</v>
      </c>
      <c r="Q13" s="324" t="s">
        <v>167</v>
      </c>
      <c r="R13" s="324" t="s">
        <v>170</v>
      </c>
      <c r="S13" s="324" t="s">
        <v>164</v>
      </c>
      <c r="T13" s="324" t="s">
        <v>165</v>
      </c>
      <c r="U13" s="324" t="s">
        <v>166</v>
      </c>
      <c r="V13" s="324" t="s">
        <v>167</v>
      </c>
      <c r="W13" s="324" t="s">
        <v>170</v>
      </c>
      <c r="X13" s="324" t="s">
        <v>164</v>
      </c>
      <c r="Y13" s="324" t="s">
        <v>165</v>
      </c>
      <c r="Z13" s="324" t="s">
        <v>166</v>
      </c>
      <c r="AA13" s="324" t="s">
        <v>167</v>
      </c>
      <c r="AB13" s="324" t="s">
        <v>170</v>
      </c>
      <c r="AC13" s="324" t="s">
        <v>164</v>
      </c>
      <c r="AD13" s="324" t="s">
        <v>165</v>
      </c>
      <c r="AE13" s="324" t="s">
        <v>166</v>
      </c>
      <c r="AF13" s="324" t="s">
        <v>167</v>
      </c>
      <c r="AG13" s="315" t="s">
        <v>170</v>
      </c>
      <c r="AH13" s="315" t="s">
        <v>164</v>
      </c>
      <c r="AI13" s="315" t="s">
        <v>165</v>
      </c>
      <c r="AJ13" s="315" t="s">
        <v>166</v>
      </c>
      <c r="AK13" s="315" t="s">
        <v>167</v>
      </c>
    </row>
    <row r="14" spans="1:37" s="157" customFormat="1" ht="40.5" customHeight="1" x14ac:dyDescent="0.4">
      <c r="A14" s="318"/>
      <c r="B14" s="322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16"/>
      <c r="AH14" s="316"/>
      <c r="AI14" s="316"/>
      <c r="AJ14" s="316"/>
      <c r="AK14" s="316"/>
    </row>
    <row r="15" spans="1:37" s="151" customFormat="1" ht="38.25" customHeight="1" x14ac:dyDescent="0.4">
      <c r="A15" s="318"/>
      <c r="B15" s="322"/>
      <c r="C15" s="322" t="s">
        <v>135</v>
      </c>
      <c r="D15" s="322"/>
      <c r="E15" s="322"/>
      <c r="F15" s="322"/>
      <c r="G15" s="322"/>
      <c r="H15" s="322" t="s">
        <v>136</v>
      </c>
      <c r="I15" s="322"/>
      <c r="J15" s="322"/>
      <c r="K15" s="322"/>
      <c r="L15" s="322"/>
      <c r="M15" s="322" t="s">
        <v>137</v>
      </c>
      <c r="N15" s="322"/>
      <c r="O15" s="322"/>
      <c r="P15" s="322"/>
      <c r="Q15" s="322"/>
      <c r="R15" s="322" t="s">
        <v>138</v>
      </c>
      <c r="S15" s="322"/>
      <c r="T15" s="322"/>
      <c r="U15" s="322"/>
      <c r="V15" s="322"/>
      <c r="W15" s="322" t="s">
        <v>139</v>
      </c>
      <c r="X15" s="322"/>
      <c r="Y15" s="322"/>
      <c r="Z15" s="322"/>
      <c r="AA15" s="322"/>
      <c r="AB15" s="322" t="s">
        <v>168</v>
      </c>
      <c r="AC15" s="322"/>
      <c r="AD15" s="322"/>
      <c r="AE15" s="322"/>
      <c r="AF15" s="322"/>
      <c r="AG15" s="313" t="s">
        <v>229</v>
      </c>
      <c r="AH15" s="313"/>
      <c r="AI15" s="313"/>
      <c r="AJ15" s="313"/>
      <c r="AK15" s="313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52"/>
  <sheetViews>
    <sheetView tabSelected="1" view="pageBreakPreview" topLeftCell="A2" zoomScale="51" zoomScaleNormal="55" zoomScaleSheetLayoutView="51" workbookViewId="0">
      <pane ySplit="16" topLeftCell="A246" activePane="bottomLeft" state="frozen"/>
      <selection activeCell="A2" sqref="A2"/>
      <selection pane="bottomLeft" activeCell="A7" sqref="A7:O7"/>
    </sheetView>
  </sheetViews>
  <sheetFormatPr defaultColWidth="11.42578125" defaultRowHeight="20.25" x14ac:dyDescent="0.3"/>
  <cols>
    <col min="1" max="1" width="13.5703125" style="172" customWidth="1"/>
    <col min="2" max="2" width="27.42578125" style="206" customWidth="1"/>
    <col min="3" max="3" width="20.7109375" style="174" customWidth="1"/>
    <col min="4" max="4" width="29.28515625" style="174" customWidth="1"/>
    <col min="5" max="5" width="20.7109375" style="174" customWidth="1"/>
    <col min="6" max="6" width="23.42578125" style="174" customWidth="1"/>
    <col min="7" max="7" width="22.42578125" style="174" customWidth="1"/>
    <col min="8" max="8" width="26.85546875" style="175" customWidth="1"/>
    <col min="9" max="9" width="26.5703125" style="175" customWidth="1"/>
    <col min="10" max="10" width="29.42578125" style="175" customWidth="1"/>
    <col min="11" max="11" width="30.85546875" style="175" customWidth="1"/>
    <col min="12" max="12" width="26.42578125" style="175" customWidth="1"/>
    <col min="13" max="13" width="28.140625" style="175" customWidth="1"/>
    <col min="14" max="14" width="11.28515625" style="175" customWidth="1"/>
    <col min="15" max="15" width="27.71093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391" t="s">
        <v>368</v>
      </c>
      <c r="L2" s="391"/>
      <c r="M2" s="391"/>
      <c r="N2" s="391"/>
      <c r="O2" s="391"/>
    </row>
    <row r="3" spans="1:19" ht="25.5" customHeight="1" x14ac:dyDescent="0.3">
      <c r="A3" s="275"/>
      <c r="B3" s="275"/>
      <c r="C3" s="275"/>
      <c r="D3" s="275"/>
      <c r="E3" s="275"/>
      <c r="F3" s="275"/>
      <c r="G3" s="275"/>
      <c r="H3" s="275"/>
      <c r="I3" s="275"/>
      <c r="J3" s="275"/>
      <c r="K3" s="391" t="s">
        <v>332</v>
      </c>
      <c r="L3" s="391"/>
      <c r="M3" s="391"/>
      <c r="N3" s="391"/>
      <c r="O3" s="391"/>
    </row>
    <row r="4" spans="1:19" ht="24.75" customHeight="1" x14ac:dyDescent="0.3">
      <c r="A4" s="275"/>
      <c r="B4" s="275"/>
      <c r="C4" s="275"/>
      <c r="D4" s="275"/>
      <c r="E4" s="275"/>
      <c r="F4" s="275"/>
      <c r="G4" s="275"/>
      <c r="H4" s="275"/>
      <c r="I4" s="275"/>
      <c r="J4" s="275"/>
      <c r="K4" s="391" t="s">
        <v>333</v>
      </c>
      <c r="L4" s="391"/>
      <c r="M4" s="391"/>
      <c r="N4" s="391"/>
      <c r="O4" s="391"/>
    </row>
    <row r="5" spans="1:19" ht="27" customHeight="1" x14ac:dyDescent="0.3">
      <c r="A5" s="275"/>
      <c r="B5" s="275"/>
      <c r="C5" s="275"/>
      <c r="D5" s="275"/>
      <c r="E5" s="275"/>
      <c r="F5" s="275"/>
      <c r="G5" s="275"/>
      <c r="H5" s="275"/>
      <c r="I5" s="275"/>
      <c r="J5" s="275"/>
      <c r="K5" s="391" t="s">
        <v>369</v>
      </c>
      <c r="L5" s="391"/>
      <c r="M5" s="391"/>
      <c r="N5" s="391"/>
      <c r="O5" s="391"/>
      <c r="Q5" s="298">
        <f>SUM(J112+J168+J195)</f>
        <v>941794.42999999993</v>
      </c>
    </row>
    <row r="6" spans="1:19" s="175" customFormat="1" ht="25.5" customHeight="1" x14ac:dyDescent="0.3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2"/>
      <c r="L6" s="392"/>
      <c r="M6" s="392"/>
      <c r="N6" s="392"/>
      <c r="O6" s="392"/>
    </row>
    <row r="7" spans="1:19" ht="51" customHeight="1" x14ac:dyDescent="0.3">
      <c r="A7" s="402" t="s">
        <v>303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</row>
    <row r="8" spans="1:19" ht="21" customHeight="1" x14ac:dyDescent="0.3">
      <c r="A8" s="394" t="s">
        <v>16</v>
      </c>
      <c r="B8" s="379" t="s">
        <v>234</v>
      </c>
      <c r="C8" s="396" t="s">
        <v>6</v>
      </c>
      <c r="D8" s="379" t="s">
        <v>160</v>
      </c>
      <c r="E8" s="394" t="s">
        <v>240</v>
      </c>
      <c r="F8" s="399"/>
      <c r="G8" s="399"/>
      <c r="H8" s="399"/>
      <c r="I8" s="399"/>
      <c r="J8" s="399"/>
      <c r="K8" s="399"/>
      <c r="L8" s="399"/>
      <c r="M8" s="399"/>
      <c r="N8" s="399"/>
      <c r="O8" s="396"/>
    </row>
    <row r="9" spans="1:19" ht="68.25" customHeight="1" x14ac:dyDescent="0.3">
      <c r="A9" s="395"/>
      <c r="B9" s="398"/>
      <c r="C9" s="397"/>
      <c r="D9" s="39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243">
        <v>13</v>
      </c>
      <c r="N10" s="243">
        <v>14</v>
      </c>
      <c r="O10" s="243">
        <v>15</v>
      </c>
    </row>
    <row r="11" spans="1:19" ht="47.25" customHeight="1" x14ac:dyDescent="0.3">
      <c r="A11" s="403" t="s">
        <v>242</v>
      </c>
      <c r="B11" s="404"/>
      <c r="C11" s="404"/>
      <c r="D11" s="404"/>
      <c r="E11" s="404"/>
      <c r="F11" s="404"/>
      <c r="G11" s="404"/>
      <c r="H11" s="404"/>
      <c r="I11" s="404"/>
      <c r="J11" s="404"/>
      <c r="K11" s="404"/>
      <c r="L11" s="404"/>
      <c r="M11" s="404"/>
      <c r="N11" s="404"/>
      <c r="O11" s="405"/>
    </row>
    <row r="12" spans="1:19" ht="29.25" customHeight="1" x14ac:dyDescent="0.3">
      <c r="A12" s="406" t="s">
        <v>241</v>
      </c>
      <c r="B12" s="407"/>
      <c r="C12" s="407"/>
      <c r="D12" s="408"/>
      <c r="E12" s="214">
        <f>E13+E14+E15</f>
        <v>200000</v>
      </c>
      <c r="F12" s="214">
        <f t="shared" ref="F12" si="0">F13+F14+F15</f>
        <v>9288201.1799999997</v>
      </c>
      <c r="G12" s="214">
        <f>G13+G14+G15</f>
        <v>8235186.4500000002</v>
      </c>
      <c r="H12" s="214">
        <f>H13+H14+H15</f>
        <v>33085129.250000004</v>
      </c>
      <c r="I12" s="214">
        <f>I13+I14+I15</f>
        <v>28370200.640000001</v>
      </c>
      <c r="J12" s="214">
        <f>J13+J14+J15</f>
        <v>72322467.569999993</v>
      </c>
      <c r="K12" s="214">
        <f>K13+K14+K15</f>
        <v>54200861.390000001</v>
      </c>
      <c r="L12" s="214">
        <f t="shared" ref="L12:N12" si="1">L13+L14+L15</f>
        <v>24336283.030000001</v>
      </c>
      <c r="M12" s="214">
        <f t="shared" si="1"/>
        <v>24729913.030000001</v>
      </c>
      <c r="N12" s="214">
        <f t="shared" si="1"/>
        <v>0</v>
      </c>
      <c r="O12" s="214">
        <f>O13+O14+O15</f>
        <v>254768242.53999996</v>
      </c>
      <c r="R12" s="180"/>
    </row>
    <row r="13" spans="1:19" ht="36.75" customHeight="1" x14ac:dyDescent="0.3">
      <c r="A13" s="406" t="s">
        <v>50</v>
      </c>
      <c r="B13" s="407"/>
      <c r="C13" s="407"/>
      <c r="D13" s="408"/>
      <c r="E13" s="215">
        <f t="shared" ref="E13:N13" si="2">E19+E29+E39+E48+E58+E177+E225+E234</f>
        <v>0</v>
      </c>
      <c r="F13" s="215">
        <f t="shared" si="2"/>
        <v>0</v>
      </c>
      <c r="G13" s="215">
        <f t="shared" si="2"/>
        <v>0</v>
      </c>
      <c r="H13" s="215">
        <f t="shared" si="2"/>
        <v>0</v>
      </c>
      <c r="I13" s="215">
        <f t="shared" si="2"/>
        <v>0</v>
      </c>
      <c r="J13" s="215">
        <f t="shared" si="2"/>
        <v>0</v>
      </c>
      <c r="K13" s="215">
        <f t="shared" si="2"/>
        <v>0</v>
      </c>
      <c r="L13" s="215">
        <f t="shared" si="2"/>
        <v>0</v>
      </c>
      <c r="M13" s="215">
        <f t="shared" si="2"/>
        <v>0</v>
      </c>
      <c r="N13" s="215">
        <f t="shared" si="2"/>
        <v>0</v>
      </c>
      <c r="O13" s="215">
        <f>SUM(E13:N13)</f>
        <v>0</v>
      </c>
      <c r="Q13" s="180"/>
      <c r="S13" s="180"/>
    </row>
    <row r="14" spans="1:19" s="181" customFormat="1" ht="45.75" customHeight="1" x14ac:dyDescent="0.3">
      <c r="A14" s="355" t="s">
        <v>236</v>
      </c>
      <c r="B14" s="356"/>
      <c r="C14" s="356"/>
      <c r="D14" s="357"/>
      <c r="E14" s="215">
        <f t="shared" ref="E14:J15" si="3">E20+E30+E40+E49+E59+E178+E226+E235</f>
        <v>0</v>
      </c>
      <c r="F14" s="215">
        <f t="shared" si="3"/>
        <v>7449751.1799999997</v>
      </c>
      <c r="G14" s="215">
        <f t="shared" si="3"/>
        <v>4925247.45</v>
      </c>
      <c r="H14" s="215">
        <f t="shared" si="3"/>
        <v>7711442.8900000006</v>
      </c>
      <c r="I14" s="215">
        <f t="shared" si="3"/>
        <v>1609147.99</v>
      </c>
      <c r="J14" s="215">
        <f t="shared" si="3"/>
        <v>42347896.459999993</v>
      </c>
      <c r="K14" s="215">
        <f>K24+K34+K40+K49+K59+K178+K226+K235</f>
        <v>26456368.84</v>
      </c>
      <c r="L14" s="215">
        <f t="shared" ref="L14:N15" si="4">L20+L30+L40+L49+L59+L178+L226+L235</f>
        <v>1168005</v>
      </c>
      <c r="M14" s="215">
        <f t="shared" si="4"/>
        <v>1168005</v>
      </c>
      <c r="N14" s="215">
        <f t="shared" si="4"/>
        <v>0</v>
      </c>
      <c r="O14" s="215">
        <f>SUM(E14:N14)</f>
        <v>92835864.809999987</v>
      </c>
    </row>
    <row r="15" spans="1:19" s="182" customFormat="1" ht="43.15" customHeight="1" thickBot="1" x14ac:dyDescent="0.35">
      <c r="A15" s="355" t="s">
        <v>235</v>
      </c>
      <c r="B15" s="356"/>
      <c r="C15" s="356"/>
      <c r="D15" s="357"/>
      <c r="E15" s="215">
        <f t="shared" si="3"/>
        <v>200000</v>
      </c>
      <c r="F15" s="215">
        <f t="shared" si="3"/>
        <v>1838450</v>
      </c>
      <c r="G15" s="215">
        <f t="shared" si="3"/>
        <v>3309939</v>
      </c>
      <c r="H15" s="215">
        <f t="shared" si="3"/>
        <v>25373686.360000003</v>
      </c>
      <c r="I15" s="215">
        <f t="shared" si="3"/>
        <v>26761052.650000002</v>
      </c>
      <c r="J15" s="215">
        <f t="shared" si="3"/>
        <v>29974571.109999999</v>
      </c>
      <c r="K15" s="215">
        <f>K21+K31+K41+K50+K60+K179+K227+K236</f>
        <v>27744492.549999997</v>
      </c>
      <c r="L15" s="215">
        <f t="shared" si="4"/>
        <v>23168278.030000001</v>
      </c>
      <c r="M15" s="215">
        <f t="shared" si="4"/>
        <v>23561908.030000001</v>
      </c>
      <c r="N15" s="215">
        <f t="shared" si="4"/>
        <v>0</v>
      </c>
      <c r="O15" s="215">
        <f>SUM(E15:N15)</f>
        <v>161932377.72999999</v>
      </c>
      <c r="Q15" s="183"/>
      <c r="R15" s="183"/>
      <c r="S15" s="183"/>
    </row>
    <row r="16" spans="1:19" ht="82.5" hidden="1" customHeight="1" x14ac:dyDescent="0.3">
      <c r="A16" s="184" t="s">
        <v>40</v>
      </c>
      <c r="B16" s="185" t="s">
        <v>237</v>
      </c>
      <c r="C16" s="186" t="s">
        <v>239</v>
      </c>
      <c r="D16" s="208" t="s">
        <v>238</v>
      </c>
      <c r="E16" s="239" t="e">
        <f>E22+E37+E46+E55+E65+E69+E89+E116+E120+E184+E192+E201+E205+E217+#REF!</f>
        <v>#REF!</v>
      </c>
      <c r="F16" s="208"/>
      <c r="G16" s="208"/>
      <c r="H16" s="240" t="e">
        <f>#REF!+#REF!+#REF!</f>
        <v>#REF!</v>
      </c>
      <c r="I16" s="240" t="e">
        <f>#REF!+#REF!+#REF!</f>
        <v>#REF!</v>
      </c>
      <c r="J16" s="239">
        <f>J22+J37+J46+J55+J65+J69+J89+J116+J120+J184+J192+J201+J205+J217+J223</f>
        <v>28694026.469999999</v>
      </c>
      <c r="K16" s="240" t="e">
        <f>#REF!+#REF!+#REF!</f>
        <v>#REF!</v>
      </c>
      <c r="L16" s="240" t="e">
        <f>#REF!+#REF!+#REF!</f>
        <v>#REF!</v>
      </c>
      <c r="M16" s="240" t="e">
        <f>#REF!+#REF!+#REF!</f>
        <v>#REF!</v>
      </c>
      <c r="N16" s="240" t="e">
        <f>#REF!+#REF!+#REF!</f>
        <v>#REF!</v>
      </c>
      <c r="O16" s="240" t="e">
        <f>#REF!+#REF!+#REF!</f>
        <v>#REF!</v>
      </c>
    </row>
    <row r="17" spans="1:16" ht="36" customHeight="1" thickBot="1" x14ac:dyDescent="0.35">
      <c r="A17" s="384" t="s">
        <v>256</v>
      </c>
      <c r="B17" s="400"/>
      <c r="C17" s="400"/>
      <c r="D17" s="400"/>
      <c r="E17" s="400"/>
      <c r="F17" s="400"/>
      <c r="G17" s="400"/>
      <c r="H17" s="400"/>
      <c r="I17" s="400"/>
      <c r="J17" s="400"/>
      <c r="K17" s="400"/>
      <c r="L17" s="400"/>
      <c r="M17" s="400"/>
      <c r="N17" s="400"/>
      <c r="O17" s="401"/>
    </row>
    <row r="18" spans="1:16" ht="36" customHeight="1" x14ac:dyDescent="0.3">
      <c r="A18" s="361" t="s">
        <v>238</v>
      </c>
      <c r="B18" s="390"/>
      <c r="C18" s="390"/>
      <c r="D18" s="364"/>
      <c r="E18" s="236">
        <f>E19+E20+E21</f>
        <v>0</v>
      </c>
      <c r="F18" s="236">
        <f t="shared" ref="F18:G18" si="5">F19+F20+F21</f>
        <v>0</v>
      </c>
      <c r="G18" s="236">
        <f t="shared" si="5"/>
        <v>0</v>
      </c>
      <c r="H18" s="237">
        <f>H19+H20+H21</f>
        <v>14178981</v>
      </c>
      <c r="I18" s="237">
        <f>I19+I20+I21</f>
        <v>14442984</v>
      </c>
      <c r="J18" s="237">
        <f>J19+J20+J21</f>
        <v>17990699.039999999</v>
      </c>
      <c r="K18" s="237">
        <f t="shared" ref="K18:N18" si="6">K19+K20+K21</f>
        <v>18119060</v>
      </c>
      <c r="L18" s="237">
        <f>L19+L20+L21</f>
        <v>15583650</v>
      </c>
      <c r="M18" s="237">
        <f t="shared" si="6"/>
        <v>15894250</v>
      </c>
      <c r="N18" s="237">
        <f t="shared" si="6"/>
        <v>0</v>
      </c>
      <c r="O18" s="237">
        <f>SUM(E18:N18)</f>
        <v>96209624.039999992</v>
      </c>
    </row>
    <row r="19" spans="1:16" ht="36" customHeight="1" x14ac:dyDescent="0.3">
      <c r="A19" s="355" t="s">
        <v>50</v>
      </c>
      <c r="B19" s="356"/>
      <c r="C19" s="356"/>
      <c r="D19" s="357"/>
      <c r="E19" s="212">
        <f>E23</f>
        <v>0</v>
      </c>
      <c r="F19" s="212">
        <f t="shared" ref="F19:O19" si="7">F23</f>
        <v>0</v>
      </c>
      <c r="G19" s="212">
        <f t="shared" si="7"/>
        <v>0</v>
      </c>
      <c r="H19" s="216">
        <f t="shared" si="7"/>
        <v>0</v>
      </c>
      <c r="I19" s="216">
        <f t="shared" si="7"/>
        <v>0</v>
      </c>
      <c r="J19" s="216">
        <f t="shared" si="7"/>
        <v>0</v>
      </c>
      <c r="K19" s="216">
        <f t="shared" si="7"/>
        <v>0</v>
      </c>
      <c r="L19" s="216">
        <f t="shared" si="7"/>
        <v>0</v>
      </c>
      <c r="M19" s="216">
        <f t="shared" si="7"/>
        <v>0</v>
      </c>
      <c r="N19" s="216">
        <f t="shared" si="7"/>
        <v>0</v>
      </c>
      <c r="O19" s="216">
        <f t="shared" si="7"/>
        <v>0</v>
      </c>
    </row>
    <row r="20" spans="1:16" ht="36" customHeight="1" x14ac:dyDescent="0.3">
      <c r="A20" s="355" t="s">
        <v>236</v>
      </c>
      <c r="B20" s="356"/>
      <c r="C20" s="356"/>
      <c r="D20" s="357"/>
      <c r="E20" s="212">
        <f>E24</f>
        <v>0</v>
      </c>
      <c r="F20" s="212">
        <f t="shared" ref="F20:N20" si="8">F24</f>
        <v>0</v>
      </c>
      <c r="G20" s="212">
        <f t="shared" si="8"/>
        <v>0</v>
      </c>
      <c r="H20" s="216">
        <f t="shared" si="8"/>
        <v>0</v>
      </c>
      <c r="I20" s="216">
        <f t="shared" si="8"/>
        <v>217496.43</v>
      </c>
      <c r="J20" s="216">
        <f t="shared" si="8"/>
        <v>0</v>
      </c>
      <c r="K20" s="216">
        <f t="shared" si="8"/>
        <v>0</v>
      </c>
      <c r="L20" s="216">
        <f t="shared" si="8"/>
        <v>0</v>
      </c>
      <c r="M20" s="216">
        <f t="shared" si="8"/>
        <v>0</v>
      </c>
      <c r="N20" s="216">
        <f t="shared" si="8"/>
        <v>0</v>
      </c>
      <c r="O20" s="216">
        <f>SUM(E20:N20)</f>
        <v>217496.43</v>
      </c>
    </row>
    <row r="21" spans="1:16" ht="36" customHeight="1" x14ac:dyDescent="0.3">
      <c r="A21" s="355" t="s">
        <v>235</v>
      </c>
      <c r="B21" s="356"/>
      <c r="C21" s="356"/>
      <c r="D21" s="357"/>
      <c r="E21" s="212">
        <f>E26</f>
        <v>0</v>
      </c>
      <c r="F21" s="212">
        <f t="shared" ref="F21:G21" si="9">F26</f>
        <v>0</v>
      </c>
      <c r="G21" s="212">
        <f t="shared" si="9"/>
        <v>0</v>
      </c>
      <c r="H21" s="216">
        <f>SUM(H23:H26)</f>
        <v>14178981</v>
      </c>
      <c r="I21" s="216">
        <f>SUM(I25:I26)</f>
        <v>14225487.57</v>
      </c>
      <c r="J21" s="216">
        <f>SUM(J23:J26)</f>
        <v>17990699.039999999</v>
      </c>
      <c r="K21" s="216">
        <f t="shared" ref="K21:N21" si="10">SUM(K23:K26)</f>
        <v>18119060</v>
      </c>
      <c r="L21" s="216">
        <f t="shared" si="10"/>
        <v>15583650</v>
      </c>
      <c r="M21" s="216">
        <f t="shared" si="10"/>
        <v>15894250</v>
      </c>
      <c r="N21" s="216">
        <f t="shared" si="10"/>
        <v>0</v>
      </c>
      <c r="O21" s="216">
        <f>SUM(E21:N21)</f>
        <v>95992127.609999999</v>
      </c>
    </row>
    <row r="22" spans="1:16" ht="36" customHeight="1" x14ac:dyDescent="0.3">
      <c r="A22" s="329" t="s">
        <v>14</v>
      </c>
      <c r="B22" s="329" t="s">
        <v>257</v>
      </c>
      <c r="C22" s="329" t="s">
        <v>243</v>
      </c>
      <c r="D22" s="196" t="s">
        <v>238</v>
      </c>
      <c r="E22" s="197">
        <f t="shared" ref="E22:J22" si="11">SUM(E23:E26)</f>
        <v>0</v>
      </c>
      <c r="F22" s="197">
        <f t="shared" si="11"/>
        <v>0</v>
      </c>
      <c r="G22" s="197">
        <f t="shared" si="11"/>
        <v>0</v>
      </c>
      <c r="H22" s="217">
        <f t="shared" si="11"/>
        <v>14178981</v>
      </c>
      <c r="I22" s="217">
        <f t="shared" si="11"/>
        <v>14442984</v>
      </c>
      <c r="J22" s="217">
        <f t="shared" si="11"/>
        <v>17990699.039999999</v>
      </c>
      <c r="K22" s="217">
        <f t="shared" ref="K22:O22" si="12">SUM(K23:K26)</f>
        <v>18119060</v>
      </c>
      <c r="L22" s="217">
        <f t="shared" si="12"/>
        <v>15583650</v>
      </c>
      <c r="M22" s="217">
        <f t="shared" si="12"/>
        <v>15894250</v>
      </c>
      <c r="N22" s="217">
        <f t="shared" si="12"/>
        <v>0</v>
      </c>
      <c r="O22" s="217">
        <f t="shared" si="12"/>
        <v>96209624.040000007</v>
      </c>
    </row>
    <row r="23" spans="1:16" ht="49.5" customHeight="1" x14ac:dyDescent="0.3">
      <c r="A23" s="327"/>
      <c r="B23" s="327"/>
      <c r="C23" s="327"/>
      <c r="D23" s="291" t="s">
        <v>50</v>
      </c>
      <c r="E23" s="199">
        <v>0</v>
      </c>
      <c r="F23" s="199">
        <v>0</v>
      </c>
      <c r="G23" s="199">
        <v>0</v>
      </c>
      <c r="H23" s="218">
        <v>0</v>
      </c>
      <c r="I23" s="218">
        <v>0</v>
      </c>
      <c r="J23" s="218">
        <v>0</v>
      </c>
      <c r="K23" s="218">
        <v>0</v>
      </c>
      <c r="L23" s="218">
        <v>0</v>
      </c>
      <c r="M23" s="218">
        <v>0</v>
      </c>
      <c r="N23" s="218">
        <v>0</v>
      </c>
      <c r="O23" s="218">
        <f>N23+M23+L23+K23+J23+I23+H23</f>
        <v>0</v>
      </c>
    </row>
    <row r="24" spans="1:16" ht="63" customHeight="1" x14ac:dyDescent="0.3">
      <c r="A24" s="327"/>
      <c r="B24" s="327"/>
      <c r="C24" s="327"/>
      <c r="D24" s="196" t="s">
        <v>236</v>
      </c>
      <c r="E24" s="213">
        <v>0</v>
      </c>
      <c r="F24" s="213">
        <v>0</v>
      </c>
      <c r="G24" s="213">
        <v>0</v>
      </c>
      <c r="H24" s="219">
        <v>0</v>
      </c>
      <c r="I24" s="218">
        <v>217496.43</v>
      </c>
      <c r="J24" s="218">
        <v>0</v>
      </c>
      <c r="K24" s="218">
        <v>0</v>
      </c>
      <c r="L24" s="218">
        <v>0</v>
      </c>
      <c r="M24" s="218">
        <v>0</v>
      </c>
      <c r="N24" s="218">
        <v>0</v>
      </c>
      <c r="O24" s="218">
        <f>N24+M24+L24+K24+J24+I24+H24</f>
        <v>217496.43</v>
      </c>
    </row>
    <row r="25" spans="1:16" ht="87.75" customHeight="1" x14ac:dyDescent="0.3">
      <c r="A25" s="327"/>
      <c r="B25" s="327"/>
      <c r="C25" s="327"/>
      <c r="D25" s="290" t="s">
        <v>235</v>
      </c>
      <c r="E25" s="213">
        <v>0</v>
      </c>
      <c r="F25" s="213">
        <v>0</v>
      </c>
      <c r="G25" s="213">
        <v>0</v>
      </c>
      <c r="H25" s="219">
        <v>14128981</v>
      </c>
      <c r="I25" s="233">
        <v>14129487.57</v>
      </c>
      <c r="J25" s="233">
        <v>17894699.039999999</v>
      </c>
      <c r="K25" s="233">
        <v>18023060</v>
      </c>
      <c r="L25" s="233">
        <v>15487650</v>
      </c>
      <c r="M25" s="233">
        <v>15798250</v>
      </c>
      <c r="N25" s="233"/>
      <c r="O25" s="233">
        <f>SUM(E25:N25)</f>
        <v>95462127.609999999</v>
      </c>
      <c r="P25" s="292">
        <v>545078</v>
      </c>
    </row>
    <row r="26" spans="1:16" ht="88.5" customHeight="1" x14ac:dyDescent="0.3">
      <c r="A26" s="328"/>
      <c r="B26" s="328"/>
      <c r="C26" s="328"/>
      <c r="D26" s="196" t="s">
        <v>305</v>
      </c>
      <c r="E26" s="197">
        <v>0</v>
      </c>
      <c r="F26" s="197">
        <v>0</v>
      </c>
      <c r="G26" s="197">
        <v>0</v>
      </c>
      <c r="H26" s="217">
        <v>50000</v>
      </c>
      <c r="I26" s="218">
        <v>96000</v>
      </c>
      <c r="J26" s="218">
        <v>96000</v>
      </c>
      <c r="K26" s="218">
        <v>96000</v>
      </c>
      <c r="L26" s="218">
        <v>96000</v>
      </c>
      <c r="M26" s="218">
        <v>96000</v>
      </c>
      <c r="N26" s="218">
        <v>0</v>
      </c>
      <c r="O26" s="218">
        <f>SUM(E26:N26)</f>
        <v>530000</v>
      </c>
    </row>
    <row r="27" spans="1:16" ht="37.15" customHeight="1" thickBot="1" x14ac:dyDescent="0.35">
      <c r="A27" s="409" t="s">
        <v>258</v>
      </c>
      <c r="B27" s="410"/>
      <c r="C27" s="410"/>
      <c r="D27" s="410"/>
      <c r="E27" s="410"/>
      <c r="F27" s="410"/>
      <c r="G27" s="410"/>
      <c r="H27" s="410"/>
      <c r="I27" s="410"/>
      <c r="J27" s="410"/>
      <c r="K27" s="410"/>
      <c r="L27" s="410"/>
      <c r="M27" s="410"/>
      <c r="N27" s="410"/>
      <c r="O27" s="411"/>
    </row>
    <row r="28" spans="1:16" ht="35.25" customHeight="1" x14ac:dyDescent="0.3">
      <c r="A28" s="370" t="s">
        <v>238</v>
      </c>
      <c r="B28" s="383"/>
      <c r="C28" s="383"/>
      <c r="D28" s="371"/>
      <c r="E28" s="236">
        <f>E29+E30+E31</f>
        <v>0</v>
      </c>
      <c r="F28" s="236">
        <f t="shared" ref="F28:N28" si="13">F29+F30+F31</f>
        <v>0</v>
      </c>
      <c r="G28" s="236">
        <f t="shared" si="13"/>
        <v>0</v>
      </c>
      <c r="H28" s="237">
        <f t="shared" si="13"/>
        <v>6395763.4199999999</v>
      </c>
      <c r="I28" s="237">
        <f t="shared" si="13"/>
        <v>6860299.5300000003</v>
      </c>
      <c r="J28" s="237">
        <f>J29+J30+J31</f>
        <v>8298351</v>
      </c>
      <c r="K28" s="237">
        <f t="shared" si="13"/>
        <v>8758196.5099999998</v>
      </c>
      <c r="L28" s="237">
        <f t="shared" si="13"/>
        <v>7572830</v>
      </c>
      <c r="M28" s="237">
        <f t="shared" si="13"/>
        <v>7655860</v>
      </c>
      <c r="N28" s="237">
        <f t="shared" si="13"/>
        <v>0</v>
      </c>
      <c r="O28" s="237">
        <f>O29+O30+O31</f>
        <v>45541300.459999993</v>
      </c>
    </row>
    <row r="29" spans="1:16" ht="33.75" customHeight="1" x14ac:dyDescent="0.3">
      <c r="A29" s="387" t="s">
        <v>50</v>
      </c>
      <c r="B29" s="388"/>
      <c r="C29" s="388"/>
      <c r="D29" s="389"/>
      <c r="E29" s="212">
        <f>E33</f>
        <v>0</v>
      </c>
      <c r="F29" s="212">
        <f t="shared" ref="F29:N29" si="14">F33</f>
        <v>0</v>
      </c>
      <c r="G29" s="212">
        <f t="shared" si="14"/>
        <v>0</v>
      </c>
      <c r="H29" s="216">
        <f t="shared" si="14"/>
        <v>0</v>
      </c>
      <c r="I29" s="216">
        <f t="shared" si="14"/>
        <v>0</v>
      </c>
      <c r="J29" s="216">
        <f t="shared" si="14"/>
        <v>0</v>
      </c>
      <c r="K29" s="216">
        <f t="shared" si="14"/>
        <v>0</v>
      </c>
      <c r="L29" s="216">
        <f t="shared" si="14"/>
        <v>0</v>
      </c>
      <c r="M29" s="216">
        <f t="shared" si="14"/>
        <v>0</v>
      </c>
      <c r="N29" s="216">
        <f t="shared" si="14"/>
        <v>0</v>
      </c>
      <c r="O29" s="216">
        <f>O33</f>
        <v>0</v>
      </c>
    </row>
    <row r="30" spans="1:16" ht="30" customHeight="1" x14ac:dyDescent="0.3">
      <c r="A30" s="387" t="s">
        <v>236</v>
      </c>
      <c r="B30" s="388"/>
      <c r="C30" s="388"/>
      <c r="D30" s="389"/>
      <c r="E30" s="212">
        <f>E34</f>
        <v>0</v>
      </c>
      <c r="F30" s="212">
        <f t="shared" ref="F30:N30" si="15">F34</f>
        <v>0</v>
      </c>
      <c r="G30" s="212">
        <f t="shared" si="15"/>
        <v>0</v>
      </c>
      <c r="H30" s="216">
        <f t="shared" si="15"/>
        <v>0</v>
      </c>
      <c r="I30" s="216">
        <f t="shared" si="15"/>
        <v>117737.87</v>
      </c>
      <c r="J30" s="216">
        <f t="shared" si="15"/>
        <v>0</v>
      </c>
      <c r="K30" s="216">
        <f t="shared" si="15"/>
        <v>0</v>
      </c>
      <c r="L30" s="216">
        <f t="shared" si="15"/>
        <v>0</v>
      </c>
      <c r="M30" s="216">
        <f t="shared" si="15"/>
        <v>0</v>
      </c>
      <c r="N30" s="216">
        <f t="shared" si="15"/>
        <v>0</v>
      </c>
      <c r="O30" s="216">
        <f>O34</f>
        <v>117737.87</v>
      </c>
    </row>
    <row r="31" spans="1:16" ht="30.75" customHeight="1" x14ac:dyDescent="0.3">
      <c r="A31" s="387" t="s">
        <v>235</v>
      </c>
      <c r="B31" s="388"/>
      <c r="C31" s="388"/>
      <c r="D31" s="389"/>
      <c r="E31" s="212">
        <f>E36</f>
        <v>0</v>
      </c>
      <c r="F31" s="212">
        <f t="shared" ref="F31:G31" si="16">F36</f>
        <v>0</v>
      </c>
      <c r="G31" s="212">
        <f t="shared" si="16"/>
        <v>0</v>
      </c>
      <c r="H31" s="216">
        <f>H36+H35</f>
        <v>6395763.4199999999</v>
      </c>
      <c r="I31" s="216">
        <f>I36+I35</f>
        <v>6742561.6600000001</v>
      </c>
      <c r="J31" s="216">
        <f>J36+J35</f>
        <v>8298351</v>
      </c>
      <c r="K31" s="216">
        <f t="shared" ref="K31:N31" si="17">K36+K35</f>
        <v>8758196.5099999998</v>
      </c>
      <c r="L31" s="216">
        <f t="shared" si="17"/>
        <v>7572830</v>
      </c>
      <c r="M31" s="216">
        <f t="shared" si="17"/>
        <v>7655860</v>
      </c>
      <c r="N31" s="216">
        <f t="shared" si="17"/>
        <v>0</v>
      </c>
      <c r="O31" s="216">
        <f>SUM(E31:N31)</f>
        <v>45423562.589999996</v>
      </c>
    </row>
    <row r="32" spans="1:16" ht="37.5" customHeight="1" x14ac:dyDescent="0.3">
      <c r="A32" s="368" t="s">
        <v>8</v>
      </c>
      <c r="B32" s="329" t="s">
        <v>259</v>
      </c>
      <c r="C32" s="330" t="s">
        <v>276</v>
      </c>
      <c r="D32" s="196" t="s">
        <v>238</v>
      </c>
      <c r="E32" s="197">
        <f>SUM(E33:E36)</f>
        <v>0</v>
      </c>
      <c r="F32" s="197">
        <f t="shared" ref="F32:N32" si="18">SUM(F33:F36)</f>
        <v>0</v>
      </c>
      <c r="G32" s="197">
        <f t="shared" si="18"/>
        <v>0</v>
      </c>
      <c r="H32" s="217">
        <f t="shared" si="18"/>
        <v>6395763.4199999999</v>
      </c>
      <c r="I32" s="217">
        <f>SUM(I33:I36)</f>
        <v>6860299.5300000003</v>
      </c>
      <c r="J32" s="217">
        <f t="shared" si="18"/>
        <v>8298351</v>
      </c>
      <c r="K32" s="217">
        <f t="shared" si="18"/>
        <v>8758196.5099999998</v>
      </c>
      <c r="L32" s="217">
        <f t="shared" si="18"/>
        <v>7572830</v>
      </c>
      <c r="M32" s="217">
        <f t="shared" si="18"/>
        <v>7655860</v>
      </c>
      <c r="N32" s="217">
        <f t="shared" si="18"/>
        <v>0</v>
      </c>
      <c r="O32" s="217">
        <f>SUM(O33:O36)</f>
        <v>45541300.459999993</v>
      </c>
    </row>
    <row r="33" spans="1:15" ht="53.25" customHeight="1" x14ac:dyDescent="0.3">
      <c r="A33" s="369"/>
      <c r="B33" s="327"/>
      <c r="C33" s="331"/>
      <c r="D33" s="211" t="s">
        <v>50</v>
      </c>
      <c r="E33" s="199">
        <v>0</v>
      </c>
      <c r="F33" s="199">
        <v>0</v>
      </c>
      <c r="G33" s="199">
        <v>0</v>
      </c>
      <c r="H33" s="218">
        <v>0</v>
      </c>
      <c r="I33" s="218">
        <v>0</v>
      </c>
      <c r="J33" s="218">
        <v>0</v>
      </c>
      <c r="K33" s="218">
        <v>0</v>
      </c>
      <c r="L33" s="218">
        <v>0</v>
      </c>
      <c r="M33" s="218">
        <v>0</v>
      </c>
      <c r="N33" s="218">
        <v>0</v>
      </c>
      <c r="O33" s="218">
        <f>N33+M33+L33+K33+J33+I33+H33</f>
        <v>0</v>
      </c>
    </row>
    <row r="34" spans="1:15" ht="72" customHeight="1" x14ac:dyDescent="0.3">
      <c r="A34" s="369"/>
      <c r="B34" s="327"/>
      <c r="C34" s="331"/>
      <c r="D34" s="196" t="s">
        <v>236</v>
      </c>
      <c r="E34" s="213">
        <v>0</v>
      </c>
      <c r="F34" s="213">
        <v>0</v>
      </c>
      <c r="G34" s="213">
        <v>0</v>
      </c>
      <c r="H34" s="219">
        <v>0</v>
      </c>
      <c r="I34" s="218">
        <v>117737.87</v>
      </c>
      <c r="J34" s="218">
        <v>0</v>
      </c>
      <c r="K34" s="218">
        <v>0</v>
      </c>
      <c r="L34" s="218">
        <v>0</v>
      </c>
      <c r="M34" s="218">
        <v>0</v>
      </c>
      <c r="N34" s="218">
        <v>0</v>
      </c>
      <c r="O34" s="218">
        <f>N34+M34+L34+K34+J34+I34+H34</f>
        <v>117737.87</v>
      </c>
    </row>
    <row r="35" spans="1:15" ht="93" customHeight="1" x14ac:dyDescent="0.3">
      <c r="A35" s="369"/>
      <c r="B35" s="327"/>
      <c r="C35" s="331"/>
      <c r="D35" s="241" t="s">
        <v>235</v>
      </c>
      <c r="E35" s="213">
        <v>0</v>
      </c>
      <c r="F35" s="213">
        <v>0</v>
      </c>
      <c r="G35" s="213">
        <v>0</v>
      </c>
      <c r="H35" s="219">
        <v>6389763.4199999999</v>
      </c>
      <c r="I35" s="233">
        <v>6736561.6600000001</v>
      </c>
      <c r="J35" s="233">
        <v>8291851</v>
      </c>
      <c r="K35" s="233">
        <v>8751696.5099999998</v>
      </c>
      <c r="L35" s="233">
        <v>7565830</v>
      </c>
      <c r="M35" s="233">
        <v>7648360</v>
      </c>
      <c r="N35" s="233"/>
      <c r="O35" s="233">
        <f>SUM(E35:N35)</f>
        <v>45384062.589999996</v>
      </c>
    </row>
    <row r="36" spans="1:15" ht="93" customHeight="1" thickBot="1" x14ac:dyDescent="0.35">
      <c r="A36" s="369"/>
      <c r="B36" s="327"/>
      <c r="C36" s="331"/>
      <c r="D36" s="241" t="s">
        <v>305</v>
      </c>
      <c r="E36" s="213">
        <v>0</v>
      </c>
      <c r="F36" s="213">
        <v>0</v>
      </c>
      <c r="G36" s="213">
        <v>0</v>
      </c>
      <c r="H36" s="219">
        <v>6000</v>
      </c>
      <c r="I36" s="233">
        <v>6000</v>
      </c>
      <c r="J36" s="233">
        <v>6500</v>
      </c>
      <c r="K36" s="233">
        <v>6500</v>
      </c>
      <c r="L36" s="233">
        <v>7000</v>
      </c>
      <c r="M36" s="233">
        <v>7500</v>
      </c>
      <c r="N36" s="233">
        <v>0</v>
      </c>
      <c r="O36" s="233">
        <f>SUM(E36:N36)</f>
        <v>39500</v>
      </c>
    </row>
    <row r="37" spans="1:15" ht="50.45" customHeight="1" thickBot="1" x14ac:dyDescent="0.35">
      <c r="A37" s="384" t="s">
        <v>260</v>
      </c>
      <c r="B37" s="385"/>
      <c r="C37" s="385"/>
      <c r="D37" s="385"/>
      <c r="E37" s="385"/>
      <c r="F37" s="385"/>
      <c r="G37" s="385"/>
      <c r="H37" s="385"/>
      <c r="I37" s="385"/>
      <c r="J37" s="385"/>
      <c r="K37" s="385"/>
      <c r="L37" s="385"/>
      <c r="M37" s="385"/>
      <c r="N37" s="385"/>
      <c r="O37" s="386"/>
    </row>
    <row r="38" spans="1:15" ht="32.25" customHeight="1" x14ac:dyDescent="0.3">
      <c r="A38" s="370" t="s">
        <v>238</v>
      </c>
      <c r="B38" s="383"/>
      <c r="C38" s="383"/>
      <c r="D38" s="371"/>
      <c r="E38" s="237">
        <f>E39+E40+E41</f>
        <v>200000</v>
      </c>
      <c r="F38" s="237">
        <f t="shared" ref="F38:N38" si="19">F39+F40+F41</f>
        <v>271520</v>
      </c>
      <c r="G38" s="237">
        <f t="shared" si="19"/>
        <v>39200</v>
      </c>
      <c r="H38" s="237">
        <f t="shared" si="19"/>
        <v>160341</v>
      </c>
      <c r="I38" s="237">
        <f t="shared" si="19"/>
        <v>200000</v>
      </c>
      <c r="J38" s="237">
        <f t="shared" si="19"/>
        <v>200000</v>
      </c>
      <c r="K38" s="237">
        <f t="shared" si="19"/>
        <v>200000</v>
      </c>
      <c r="L38" s="237">
        <f t="shared" si="19"/>
        <v>0</v>
      </c>
      <c r="M38" s="237">
        <f t="shared" si="19"/>
        <v>0</v>
      </c>
      <c r="N38" s="237">
        <f t="shared" si="19"/>
        <v>0</v>
      </c>
      <c r="O38" s="237">
        <f>O39+O40+O41</f>
        <v>1271061</v>
      </c>
    </row>
    <row r="39" spans="1:15" ht="36.75" customHeight="1" x14ac:dyDescent="0.3">
      <c r="A39" s="387" t="s">
        <v>50</v>
      </c>
      <c r="B39" s="388"/>
      <c r="C39" s="388"/>
      <c r="D39" s="389"/>
      <c r="E39" s="216">
        <f>E43</f>
        <v>0</v>
      </c>
      <c r="F39" s="216">
        <f t="shared" ref="F39:O39" si="20">F43</f>
        <v>0</v>
      </c>
      <c r="G39" s="216">
        <f t="shared" si="20"/>
        <v>0</v>
      </c>
      <c r="H39" s="216">
        <f t="shared" si="20"/>
        <v>0</v>
      </c>
      <c r="I39" s="216">
        <f t="shared" si="20"/>
        <v>0</v>
      </c>
      <c r="J39" s="216">
        <f t="shared" si="20"/>
        <v>0</v>
      </c>
      <c r="K39" s="216">
        <f t="shared" si="20"/>
        <v>0</v>
      </c>
      <c r="L39" s="216">
        <f t="shared" si="20"/>
        <v>0</v>
      </c>
      <c r="M39" s="216">
        <f t="shared" si="20"/>
        <v>0</v>
      </c>
      <c r="N39" s="216">
        <f t="shared" si="20"/>
        <v>0</v>
      </c>
      <c r="O39" s="216">
        <f t="shared" si="20"/>
        <v>0</v>
      </c>
    </row>
    <row r="40" spans="1:15" ht="25.5" customHeight="1" x14ac:dyDescent="0.3">
      <c r="A40" s="387" t="s">
        <v>236</v>
      </c>
      <c r="B40" s="388"/>
      <c r="C40" s="388"/>
      <c r="D40" s="389"/>
      <c r="E40" s="216">
        <f>E44</f>
        <v>0</v>
      </c>
      <c r="F40" s="216">
        <f t="shared" ref="F40:O40" si="21">F44</f>
        <v>0</v>
      </c>
      <c r="G40" s="216">
        <f t="shared" si="21"/>
        <v>0</v>
      </c>
      <c r="H40" s="216">
        <f t="shared" si="21"/>
        <v>0</v>
      </c>
      <c r="I40" s="216">
        <f t="shared" si="21"/>
        <v>0</v>
      </c>
      <c r="J40" s="216">
        <f t="shared" si="21"/>
        <v>0</v>
      </c>
      <c r="K40" s="216">
        <f t="shared" si="21"/>
        <v>0</v>
      </c>
      <c r="L40" s="216">
        <f t="shared" si="21"/>
        <v>0</v>
      </c>
      <c r="M40" s="216">
        <f t="shared" si="21"/>
        <v>0</v>
      </c>
      <c r="N40" s="216">
        <f t="shared" si="21"/>
        <v>0</v>
      </c>
      <c r="O40" s="216">
        <f t="shared" si="21"/>
        <v>0</v>
      </c>
    </row>
    <row r="41" spans="1:15" ht="30.75" customHeight="1" x14ac:dyDescent="0.3">
      <c r="A41" s="387" t="s">
        <v>235</v>
      </c>
      <c r="B41" s="388"/>
      <c r="C41" s="388"/>
      <c r="D41" s="389"/>
      <c r="E41" s="216">
        <f>E45</f>
        <v>200000</v>
      </c>
      <c r="F41" s="216">
        <f t="shared" ref="F41:N41" si="22">F45</f>
        <v>271520</v>
      </c>
      <c r="G41" s="216">
        <f t="shared" si="22"/>
        <v>39200</v>
      </c>
      <c r="H41" s="216">
        <f t="shared" si="22"/>
        <v>160341</v>
      </c>
      <c r="I41" s="216">
        <f t="shared" si="22"/>
        <v>200000</v>
      </c>
      <c r="J41" s="216">
        <f t="shared" si="22"/>
        <v>200000</v>
      </c>
      <c r="K41" s="216">
        <f t="shared" si="22"/>
        <v>200000</v>
      </c>
      <c r="L41" s="216">
        <f t="shared" si="22"/>
        <v>0</v>
      </c>
      <c r="M41" s="216">
        <f t="shared" si="22"/>
        <v>0</v>
      </c>
      <c r="N41" s="216">
        <f t="shared" si="22"/>
        <v>0</v>
      </c>
      <c r="O41" s="216">
        <f>O45</f>
        <v>1271061</v>
      </c>
    </row>
    <row r="42" spans="1:15" ht="54.6" customHeight="1" x14ac:dyDescent="0.3">
      <c r="A42" s="329" t="s">
        <v>32</v>
      </c>
      <c r="B42" s="329" t="s">
        <v>306</v>
      </c>
      <c r="C42" s="330" t="s">
        <v>243</v>
      </c>
      <c r="D42" s="196" t="s">
        <v>238</v>
      </c>
      <c r="E42" s="217">
        <f>E43+E44+E45</f>
        <v>200000</v>
      </c>
      <c r="F42" s="217">
        <f t="shared" ref="F42:N42" si="23">F43+F44+F45</f>
        <v>271520</v>
      </c>
      <c r="G42" s="217">
        <f t="shared" si="23"/>
        <v>39200</v>
      </c>
      <c r="H42" s="217">
        <f t="shared" si="23"/>
        <v>160341</v>
      </c>
      <c r="I42" s="217">
        <f t="shared" si="23"/>
        <v>200000</v>
      </c>
      <c r="J42" s="217">
        <f t="shared" si="23"/>
        <v>200000</v>
      </c>
      <c r="K42" s="217">
        <f t="shared" si="23"/>
        <v>200000</v>
      </c>
      <c r="L42" s="217">
        <f t="shared" si="23"/>
        <v>0</v>
      </c>
      <c r="M42" s="217">
        <f t="shared" si="23"/>
        <v>0</v>
      </c>
      <c r="N42" s="217">
        <f t="shared" si="23"/>
        <v>0</v>
      </c>
      <c r="O42" s="217">
        <f>O43+O44+O45</f>
        <v>1271061</v>
      </c>
    </row>
    <row r="43" spans="1:15" ht="49.15" customHeight="1" x14ac:dyDescent="0.3">
      <c r="A43" s="327"/>
      <c r="B43" s="327"/>
      <c r="C43" s="331"/>
      <c r="D43" s="211" t="s">
        <v>50</v>
      </c>
      <c r="E43" s="220">
        <v>0</v>
      </c>
      <c r="F43" s="220">
        <v>0</v>
      </c>
      <c r="G43" s="220">
        <v>0</v>
      </c>
      <c r="H43" s="218">
        <v>0</v>
      </c>
      <c r="I43" s="218">
        <v>0</v>
      </c>
      <c r="J43" s="218">
        <v>0</v>
      </c>
      <c r="K43" s="218">
        <v>0</v>
      </c>
      <c r="L43" s="218">
        <v>0</v>
      </c>
      <c r="M43" s="218">
        <v>0</v>
      </c>
      <c r="N43" s="218">
        <v>0</v>
      </c>
      <c r="O43" s="218">
        <f>SUM(E43:N43)</f>
        <v>0</v>
      </c>
    </row>
    <row r="44" spans="1:15" ht="71.25" customHeight="1" x14ac:dyDescent="0.3">
      <c r="A44" s="327"/>
      <c r="B44" s="327"/>
      <c r="C44" s="331"/>
      <c r="D44" s="196" t="s">
        <v>236</v>
      </c>
      <c r="E44" s="219">
        <v>0</v>
      </c>
      <c r="F44" s="219">
        <v>0</v>
      </c>
      <c r="G44" s="219">
        <v>0</v>
      </c>
      <c r="H44" s="219">
        <v>0</v>
      </c>
      <c r="I44" s="218">
        <v>0</v>
      </c>
      <c r="J44" s="218">
        <v>0</v>
      </c>
      <c r="K44" s="218">
        <v>0</v>
      </c>
      <c r="L44" s="218">
        <v>0</v>
      </c>
      <c r="M44" s="218">
        <v>0</v>
      </c>
      <c r="N44" s="218">
        <v>0</v>
      </c>
      <c r="O44" s="218">
        <f>SUM(E44:N44)</f>
        <v>0</v>
      </c>
    </row>
    <row r="45" spans="1:15" ht="90" customHeight="1" thickBot="1" x14ac:dyDescent="0.35">
      <c r="A45" s="327"/>
      <c r="B45" s="327"/>
      <c r="C45" s="331"/>
      <c r="D45" s="210" t="s">
        <v>235</v>
      </c>
      <c r="E45" s="219">
        <v>200000</v>
      </c>
      <c r="F45" s="219">
        <v>271520</v>
      </c>
      <c r="G45" s="221">
        <v>39200</v>
      </c>
      <c r="H45" s="221">
        <v>160341</v>
      </c>
      <c r="I45" s="278">
        <v>200000</v>
      </c>
      <c r="J45" s="233">
        <v>200000</v>
      </c>
      <c r="K45" s="233">
        <v>200000</v>
      </c>
      <c r="L45" s="233">
        <v>0</v>
      </c>
      <c r="M45" s="233">
        <v>0</v>
      </c>
      <c r="N45" s="233">
        <v>0</v>
      </c>
      <c r="O45" s="233">
        <f>SUM(E45:N45)</f>
        <v>1271061</v>
      </c>
    </row>
    <row r="46" spans="1:15" ht="39.6" customHeight="1" thickBot="1" x14ac:dyDescent="0.35">
      <c r="A46" s="384" t="s">
        <v>265</v>
      </c>
      <c r="B46" s="385"/>
      <c r="C46" s="385"/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6"/>
    </row>
    <row r="47" spans="1:15" ht="28.5" customHeight="1" x14ac:dyDescent="0.3">
      <c r="A47" s="370" t="s">
        <v>238</v>
      </c>
      <c r="B47" s="383"/>
      <c r="C47" s="383"/>
      <c r="D47" s="371"/>
      <c r="E47" s="236">
        <f>E48+E49+E50</f>
        <v>0</v>
      </c>
      <c r="F47" s="236">
        <f>F48+F49+F50</f>
        <v>0</v>
      </c>
      <c r="G47" s="237">
        <f>G48+G49+G50</f>
        <v>695000</v>
      </c>
      <c r="H47" s="238">
        <f>H48+H49+H50</f>
        <v>1446693.94</v>
      </c>
      <c r="I47" s="238">
        <f t="shared" ref="I47:N47" si="24">I48+I49+I50</f>
        <v>1317638.3900000001</v>
      </c>
      <c r="J47" s="238">
        <f t="shared" si="24"/>
        <v>1462000</v>
      </c>
      <c r="K47" s="238">
        <f t="shared" si="24"/>
        <v>355936.36</v>
      </c>
      <c r="L47" s="238">
        <f t="shared" si="24"/>
        <v>0</v>
      </c>
      <c r="M47" s="238">
        <f t="shared" si="24"/>
        <v>0</v>
      </c>
      <c r="N47" s="238">
        <f t="shared" si="24"/>
        <v>0</v>
      </c>
      <c r="O47" s="238">
        <f>O48+O49+O50</f>
        <v>5277268.6900000004</v>
      </c>
    </row>
    <row r="48" spans="1:15" ht="30" customHeight="1" x14ac:dyDescent="0.3">
      <c r="A48" s="387" t="s">
        <v>50</v>
      </c>
      <c r="B48" s="388"/>
      <c r="C48" s="388"/>
      <c r="D48" s="389"/>
      <c r="E48" s="212">
        <f>E52</f>
        <v>0</v>
      </c>
      <c r="F48" s="212">
        <f t="shared" ref="F48:N48" si="25">F52</f>
        <v>0</v>
      </c>
      <c r="G48" s="216">
        <f t="shared" si="25"/>
        <v>0</v>
      </c>
      <c r="H48" s="216">
        <f t="shared" si="25"/>
        <v>0</v>
      </c>
      <c r="I48" s="216">
        <f t="shared" si="25"/>
        <v>0</v>
      </c>
      <c r="J48" s="216">
        <f t="shared" si="25"/>
        <v>0</v>
      </c>
      <c r="K48" s="216">
        <f t="shared" si="25"/>
        <v>0</v>
      </c>
      <c r="L48" s="216">
        <f t="shared" si="25"/>
        <v>0</v>
      </c>
      <c r="M48" s="216">
        <f t="shared" si="25"/>
        <v>0</v>
      </c>
      <c r="N48" s="216">
        <f t="shared" si="25"/>
        <v>0</v>
      </c>
      <c r="O48" s="216">
        <f>SUM(E48:N48)</f>
        <v>0</v>
      </c>
    </row>
    <row r="49" spans="1:16" ht="30.75" customHeight="1" x14ac:dyDescent="0.3">
      <c r="A49" s="387" t="s">
        <v>236</v>
      </c>
      <c r="B49" s="388"/>
      <c r="C49" s="388"/>
      <c r="D49" s="389"/>
      <c r="E49" s="212">
        <f>E53</f>
        <v>0</v>
      </c>
      <c r="F49" s="212">
        <f t="shared" ref="F49:N49" si="26">F53</f>
        <v>0</v>
      </c>
      <c r="G49" s="216">
        <f t="shared" si="26"/>
        <v>0</v>
      </c>
      <c r="H49" s="216">
        <f t="shared" si="26"/>
        <v>0</v>
      </c>
      <c r="I49" s="216">
        <f t="shared" si="26"/>
        <v>0</v>
      </c>
      <c r="J49" s="216">
        <f t="shared" si="26"/>
        <v>0</v>
      </c>
      <c r="K49" s="216">
        <f t="shared" si="26"/>
        <v>0</v>
      </c>
      <c r="L49" s="216">
        <f t="shared" si="26"/>
        <v>0</v>
      </c>
      <c r="M49" s="216">
        <f t="shared" si="26"/>
        <v>0</v>
      </c>
      <c r="N49" s="216">
        <f t="shared" si="26"/>
        <v>0</v>
      </c>
      <c r="O49" s="216">
        <f>SUM(E49:N49)</f>
        <v>0</v>
      </c>
    </row>
    <row r="50" spans="1:16" ht="39.75" customHeight="1" x14ac:dyDescent="0.3">
      <c r="A50" s="387" t="s">
        <v>302</v>
      </c>
      <c r="B50" s="388"/>
      <c r="C50" s="388"/>
      <c r="D50" s="389"/>
      <c r="E50" s="212">
        <f>E55</f>
        <v>0</v>
      </c>
      <c r="F50" s="212">
        <f t="shared" ref="F50:N50" si="27">F55</f>
        <v>0</v>
      </c>
      <c r="G50" s="216">
        <f t="shared" si="27"/>
        <v>695000</v>
      </c>
      <c r="H50" s="216">
        <f>H55+H54</f>
        <v>1446693.94</v>
      </c>
      <c r="I50" s="216">
        <f t="shared" ref="I50:K50" si="28">I55+I54</f>
        <v>1317638.3900000001</v>
      </c>
      <c r="J50" s="289">
        <f t="shared" si="28"/>
        <v>1462000</v>
      </c>
      <c r="K50" s="216">
        <f t="shared" si="28"/>
        <v>355936.36</v>
      </c>
      <c r="L50" s="216">
        <f t="shared" si="27"/>
        <v>0</v>
      </c>
      <c r="M50" s="216">
        <f t="shared" si="27"/>
        <v>0</v>
      </c>
      <c r="N50" s="216">
        <f t="shared" si="27"/>
        <v>0</v>
      </c>
      <c r="O50" s="216">
        <f>SUM(E50:N50)</f>
        <v>5277268.6900000004</v>
      </c>
    </row>
    <row r="51" spans="1:16" ht="47.25" customHeight="1" x14ac:dyDescent="0.3">
      <c r="A51" s="329" t="s">
        <v>261</v>
      </c>
      <c r="B51" s="329" t="s">
        <v>262</v>
      </c>
      <c r="C51" s="330" t="s">
        <v>243</v>
      </c>
      <c r="D51" s="196" t="s">
        <v>238</v>
      </c>
      <c r="E51" s="197">
        <f>SUM(E52:E55)</f>
        <v>0</v>
      </c>
      <c r="F51" s="197">
        <f t="shared" ref="F51:N51" si="29">SUM(F52:F55)</f>
        <v>0</v>
      </c>
      <c r="G51" s="217">
        <f t="shared" si="29"/>
        <v>695000</v>
      </c>
      <c r="H51" s="217">
        <f>SUM(H52:H55)</f>
        <v>1446693.94</v>
      </c>
      <c r="I51" s="217">
        <f t="shared" si="29"/>
        <v>1317638.3900000001</v>
      </c>
      <c r="J51" s="217">
        <f t="shared" si="29"/>
        <v>1462000</v>
      </c>
      <c r="K51" s="217">
        <f t="shared" si="29"/>
        <v>355936.36</v>
      </c>
      <c r="L51" s="217">
        <f t="shared" si="29"/>
        <v>0</v>
      </c>
      <c r="M51" s="217">
        <f t="shared" si="29"/>
        <v>0</v>
      </c>
      <c r="N51" s="217">
        <f t="shared" si="29"/>
        <v>0</v>
      </c>
      <c r="O51" s="217">
        <f>SUM(O52:O55)</f>
        <v>5277268.6899999995</v>
      </c>
    </row>
    <row r="52" spans="1:16" ht="58.5" customHeight="1" x14ac:dyDescent="0.3">
      <c r="A52" s="327"/>
      <c r="B52" s="327"/>
      <c r="C52" s="331"/>
      <c r="D52" s="211" t="s">
        <v>50</v>
      </c>
      <c r="E52" s="199">
        <v>0</v>
      </c>
      <c r="F52" s="199">
        <v>0</v>
      </c>
      <c r="G52" s="220">
        <v>0</v>
      </c>
      <c r="H52" s="218">
        <v>0</v>
      </c>
      <c r="I52" s="218">
        <v>0</v>
      </c>
      <c r="J52" s="218">
        <v>0</v>
      </c>
      <c r="K52" s="218">
        <v>0</v>
      </c>
      <c r="L52" s="218">
        <v>0</v>
      </c>
      <c r="M52" s="218">
        <v>0</v>
      </c>
      <c r="N52" s="218">
        <v>0</v>
      </c>
      <c r="O52" s="218">
        <f>SUM(E52:N52)</f>
        <v>0</v>
      </c>
    </row>
    <row r="53" spans="1:16" ht="65.25" customHeight="1" x14ac:dyDescent="0.3">
      <c r="A53" s="327"/>
      <c r="B53" s="327"/>
      <c r="C53" s="331"/>
      <c r="D53" s="196" t="s">
        <v>236</v>
      </c>
      <c r="E53" s="213">
        <v>0</v>
      </c>
      <c r="F53" s="213">
        <v>0</v>
      </c>
      <c r="G53" s="219">
        <v>0</v>
      </c>
      <c r="H53" s="219">
        <v>0</v>
      </c>
      <c r="I53" s="218">
        <v>0</v>
      </c>
      <c r="J53" s="218">
        <v>0</v>
      </c>
      <c r="K53" s="218">
        <v>0</v>
      </c>
      <c r="L53" s="218">
        <v>0</v>
      </c>
      <c r="M53" s="218">
        <v>0</v>
      </c>
      <c r="N53" s="218">
        <v>0</v>
      </c>
      <c r="O53" s="218">
        <f>SUM(E53:N53)</f>
        <v>0</v>
      </c>
    </row>
    <row r="54" spans="1:16" ht="91.5" customHeight="1" x14ac:dyDescent="0.3">
      <c r="A54" s="327"/>
      <c r="B54" s="327"/>
      <c r="C54" s="331"/>
      <c r="D54" s="196" t="s">
        <v>235</v>
      </c>
      <c r="E54" s="213">
        <v>0</v>
      </c>
      <c r="F54" s="213">
        <v>0</v>
      </c>
      <c r="G54" s="221">
        <v>0</v>
      </c>
      <c r="H54" s="219">
        <v>793693.94</v>
      </c>
      <c r="I54" s="283">
        <v>643781.64</v>
      </c>
      <c r="J54" s="218">
        <v>800000</v>
      </c>
      <c r="K54" s="218">
        <v>355936.36</v>
      </c>
      <c r="L54" s="218">
        <v>0</v>
      </c>
      <c r="M54" s="218">
        <v>0</v>
      </c>
      <c r="N54" s="218">
        <v>0</v>
      </c>
      <c r="O54" s="218">
        <f>SUM(E54:N54)</f>
        <v>2593411.94</v>
      </c>
    </row>
    <row r="55" spans="1:16" ht="159" customHeight="1" thickBot="1" x14ac:dyDescent="0.35">
      <c r="A55" s="327"/>
      <c r="B55" s="327"/>
      <c r="C55" s="331"/>
      <c r="D55" s="210" t="s">
        <v>337</v>
      </c>
      <c r="E55" s="213">
        <v>0</v>
      </c>
      <c r="F55" s="213">
        <v>0</v>
      </c>
      <c r="G55" s="221">
        <v>695000</v>
      </c>
      <c r="H55" s="219">
        <v>653000</v>
      </c>
      <c r="I55" s="278">
        <v>673856.75</v>
      </c>
      <c r="J55" s="233">
        <v>662000</v>
      </c>
      <c r="K55" s="233">
        <v>0</v>
      </c>
      <c r="L55" s="233">
        <v>0</v>
      </c>
      <c r="M55" s="233">
        <v>0</v>
      </c>
      <c r="N55" s="233">
        <v>0</v>
      </c>
      <c r="O55" s="233">
        <f>SUM(E55:N55)</f>
        <v>2683856.75</v>
      </c>
      <c r="P55" s="292">
        <v>100000</v>
      </c>
    </row>
    <row r="56" spans="1:16" ht="42" customHeight="1" thickBot="1" x14ac:dyDescent="0.35">
      <c r="A56" s="384" t="s">
        <v>307</v>
      </c>
      <c r="B56" s="385"/>
      <c r="C56" s="385"/>
      <c r="D56" s="385"/>
      <c r="E56" s="385"/>
      <c r="F56" s="385"/>
      <c r="G56" s="385"/>
      <c r="H56" s="385"/>
      <c r="I56" s="385"/>
      <c r="J56" s="385"/>
      <c r="K56" s="385"/>
      <c r="L56" s="385"/>
      <c r="M56" s="385"/>
      <c r="N56" s="385"/>
      <c r="O56" s="386"/>
    </row>
    <row r="57" spans="1:16" ht="31.5" customHeight="1" x14ac:dyDescent="0.3">
      <c r="A57" s="361" t="s">
        <v>238</v>
      </c>
      <c r="B57" s="390"/>
      <c r="C57" s="390"/>
      <c r="D57" s="364"/>
      <c r="E57" s="234">
        <f>E58+E59+E60</f>
        <v>0</v>
      </c>
      <c r="F57" s="235">
        <f t="shared" ref="F57:N57" si="30">F58+F59+F60</f>
        <v>8752105</v>
      </c>
      <c r="G57" s="235">
        <f t="shared" si="30"/>
        <v>6293552</v>
      </c>
      <c r="H57" s="235">
        <f t="shared" si="30"/>
        <v>8908554.2699999996</v>
      </c>
      <c r="I57" s="235">
        <f t="shared" si="30"/>
        <v>3295616</v>
      </c>
      <c r="J57" s="235">
        <f>J58+J59+J60</f>
        <v>38893053.409999996</v>
      </c>
      <c r="K57" s="235">
        <f t="shared" si="30"/>
        <v>16601355.550000001</v>
      </c>
      <c r="L57" s="235">
        <f t="shared" si="30"/>
        <v>0</v>
      </c>
      <c r="M57" s="235">
        <f t="shared" si="30"/>
        <v>0</v>
      </c>
      <c r="N57" s="235">
        <f t="shared" si="30"/>
        <v>0</v>
      </c>
      <c r="O57" s="235">
        <f>O58+O59+O60</f>
        <v>82744236.229999989</v>
      </c>
    </row>
    <row r="58" spans="1:16" ht="36.75" customHeight="1" x14ac:dyDescent="0.3">
      <c r="A58" s="355" t="s">
        <v>50</v>
      </c>
      <c r="B58" s="356"/>
      <c r="C58" s="356"/>
      <c r="D58" s="357"/>
      <c r="E58" s="190">
        <f>E62+E66+E86+E102+E117</f>
        <v>0</v>
      </c>
      <c r="F58" s="222">
        <f>F62+F66+F86+F102+F117+F147+F160</f>
        <v>0</v>
      </c>
      <c r="G58" s="222">
        <f>G62+G66+G86+G102+G117+G147+G160</f>
        <v>0</v>
      </c>
      <c r="H58" s="222">
        <f>H62+H66+H86+H102+H117+H147+H160+H151</f>
        <v>0</v>
      </c>
      <c r="I58" s="222">
        <f t="shared" ref="I58:N58" si="31">I62+I66+I86+I102+I117+I147+I160</f>
        <v>0</v>
      </c>
      <c r="J58" s="222">
        <f t="shared" si="31"/>
        <v>0</v>
      </c>
      <c r="K58" s="222">
        <f t="shared" si="31"/>
        <v>0</v>
      </c>
      <c r="L58" s="222">
        <f t="shared" si="31"/>
        <v>0</v>
      </c>
      <c r="M58" s="222">
        <f t="shared" si="31"/>
        <v>0</v>
      </c>
      <c r="N58" s="222">
        <f t="shared" si="31"/>
        <v>0</v>
      </c>
      <c r="O58" s="222">
        <f>SUM(E58:N58)</f>
        <v>0</v>
      </c>
    </row>
    <row r="59" spans="1:16" s="181" customFormat="1" ht="42.75" customHeight="1" x14ac:dyDescent="0.3">
      <c r="A59" s="355" t="s">
        <v>236</v>
      </c>
      <c r="B59" s="356"/>
      <c r="C59" s="356"/>
      <c r="D59" s="357"/>
      <c r="E59" s="190">
        <f>E63+E67+E87+E103+E117</f>
        <v>0</v>
      </c>
      <c r="F59" s="222">
        <f>F63+F67+F87+F103+F118+F148+F161</f>
        <v>7303655</v>
      </c>
      <c r="G59" s="222">
        <f>G63+G67+G87+G103+G118+G148+G161</f>
        <v>4776000</v>
      </c>
      <c r="H59" s="222">
        <f>H63+H67+H87+H103+H118+H148+H161</f>
        <v>6000000</v>
      </c>
      <c r="I59" s="222">
        <f>I63+I67+I87+I103+I118+I148+I161</f>
        <v>0</v>
      </c>
      <c r="J59" s="222">
        <f>J63+J67+J87+J103+J118+J148+J161</f>
        <v>37258440.979999997</v>
      </c>
      <c r="K59" s="222">
        <f>K63+K67+K87+K103+K118+K148+K161+K170</f>
        <v>16293772</v>
      </c>
      <c r="L59" s="222">
        <f>L63+L67+L87+L103+L118+L148+L161</f>
        <v>0</v>
      </c>
      <c r="M59" s="222">
        <f>M63+M67+M87+M103+M118+M148+M161</f>
        <v>0</v>
      </c>
      <c r="N59" s="222">
        <f>N63+N67+N87+N103+N118+N148+N161</f>
        <v>0</v>
      </c>
      <c r="O59" s="222">
        <f>SUM(E59:N59)</f>
        <v>71631867.979999989</v>
      </c>
    </row>
    <row r="60" spans="1:16" s="182" customFormat="1" ht="42" customHeight="1" x14ac:dyDescent="0.3">
      <c r="A60" s="355" t="s">
        <v>302</v>
      </c>
      <c r="B60" s="356"/>
      <c r="C60" s="356"/>
      <c r="D60" s="357"/>
      <c r="E60" s="190">
        <f>E64+E68+E88+E104+E119</f>
        <v>0</v>
      </c>
      <c r="F60" s="222">
        <f>F64+F68+F88+F104+F119+F149+F153+F157+F158+F162</f>
        <v>1448450</v>
      </c>
      <c r="G60" s="222">
        <f>G64+G68+G88+G104+G119+G149+G153+G157+G158+G162</f>
        <v>1517552</v>
      </c>
      <c r="H60" s="222">
        <f>H64+H68+H88+H104+H119+H149+H153+H157+H158+H162</f>
        <v>2908554.27</v>
      </c>
      <c r="I60" s="222">
        <f>I64+I68+I88+I104+I119+I149+I153+I157+I158+I162</f>
        <v>3295616</v>
      </c>
      <c r="J60" s="222">
        <f>J64+J68+J88+J104+J119+J149+J153+J157+J158+J162+J163+J166+J165</f>
        <v>1634612.43</v>
      </c>
      <c r="K60" s="222">
        <f>K64+K68+K88+K104+K119+K149+K153+K157+K158+K162+K163+K166+K171</f>
        <v>307583.55</v>
      </c>
      <c r="L60" s="222">
        <f>L64+L68+L88+L104+L119+L149+L153+L157+L158+L162</f>
        <v>0</v>
      </c>
      <c r="M60" s="222">
        <f>M64+M68+M88+M104+M119+M149+M153+M157+M158+M162</f>
        <v>0</v>
      </c>
      <c r="N60" s="222">
        <f>N64+N68+N88+N104+N119+N149+N153+N157+N158+N162</f>
        <v>0</v>
      </c>
      <c r="O60" s="222">
        <f>SUM(E60:N60)</f>
        <v>11112368.25</v>
      </c>
    </row>
    <row r="61" spans="1:16" ht="36" customHeight="1" x14ac:dyDescent="0.3">
      <c r="A61" s="375" t="s">
        <v>263</v>
      </c>
      <c r="B61" s="334" t="s">
        <v>244</v>
      </c>
      <c r="C61" s="336" t="s">
        <v>243</v>
      </c>
      <c r="D61" s="196" t="s">
        <v>238</v>
      </c>
      <c r="E61" s="191">
        <f>E62+E63+E64</f>
        <v>0</v>
      </c>
      <c r="F61" s="223">
        <f t="shared" ref="F61:N61" si="32">F62+F63+F64</f>
        <v>544794</v>
      </c>
      <c r="G61" s="223">
        <f t="shared" si="32"/>
        <v>0</v>
      </c>
      <c r="H61" s="223">
        <f t="shared" si="32"/>
        <v>0</v>
      </c>
      <c r="I61" s="223">
        <f t="shared" si="32"/>
        <v>0</v>
      </c>
      <c r="J61" s="223">
        <f t="shared" si="32"/>
        <v>0</v>
      </c>
      <c r="K61" s="223">
        <f t="shared" si="32"/>
        <v>0</v>
      </c>
      <c r="L61" s="223">
        <f t="shared" si="32"/>
        <v>0</v>
      </c>
      <c r="M61" s="223">
        <f t="shared" si="32"/>
        <v>0</v>
      </c>
      <c r="N61" s="223">
        <f t="shared" si="32"/>
        <v>0</v>
      </c>
      <c r="O61" s="223">
        <f>O62+O63+O64</f>
        <v>544794</v>
      </c>
    </row>
    <row r="62" spans="1:16" ht="40.5" customHeight="1" x14ac:dyDescent="0.3">
      <c r="A62" s="333"/>
      <c r="B62" s="335"/>
      <c r="C62" s="337"/>
      <c r="D62" s="211" t="s">
        <v>50</v>
      </c>
      <c r="E62" s="192">
        <v>0</v>
      </c>
      <c r="F62" s="224">
        <v>0</v>
      </c>
      <c r="G62" s="224">
        <v>0</v>
      </c>
      <c r="H62" s="225">
        <v>0</v>
      </c>
      <c r="I62" s="225">
        <v>0</v>
      </c>
      <c r="J62" s="225">
        <v>0</v>
      </c>
      <c r="K62" s="225">
        <v>0</v>
      </c>
      <c r="L62" s="225">
        <v>0</v>
      </c>
      <c r="M62" s="225">
        <v>0</v>
      </c>
      <c r="N62" s="225">
        <v>0</v>
      </c>
      <c r="O62" s="225">
        <f>SUM(F62:N62)</f>
        <v>0</v>
      </c>
    </row>
    <row r="63" spans="1:16" s="181" customFormat="1" ht="73.5" customHeight="1" x14ac:dyDescent="0.3">
      <c r="A63" s="333"/>
      <c r="B63" s="335"/>
      <c r="C63" s="337"/>
      <c r="D63" s="196" t="s">
        <v>236</v>
      </c>
      <c r="E63" s="191">
        <v>0</v>
      </c>
      <c r="F63" s="223">
        <v>0</v>
      </c>
      <c r="G63" s="223">
        <v>0</v>
      </c>
      <c r="H63" s="225">
        <v>0</v>
      </c>
      <c r="I63" s="225">
        <v>0</v>
      </c>
      <c r="J63" s="225">
        <v>0</v>
      </c>
      <c r="K63" s="225">
        <v>0</v>
      </c>
      <c r="L63" s="225">
        <v>0</v>
      </c>
      <c r="M63" s="225">
        <v>0</v>
      </c>
      <c r="N63" s="225">
        <v>0</v>
      </c>
      <c r="O63" s="225">
        <f>SUM(F63:N63)</f>
        <v>0</v>
      </c>
    </row>
    <row r="64" spans="1:16" s="182" customFormat="1" ht="87.75" customHeight="1" x14ac:dyDescent="0.3">
      <c r="A64" s="361"/>
      <c r="B64" s="340"/>
      <c r="C64" s="364"/>
      <c r="D64" s="196" t="s">
        <v>235</v>
      </c>
      <c r="E64" s="191">
        <v>0</v>
      </c>
      <c r="F64" s="223">
        <v>544794</v>
      </c>
      <c r="G64" s="223">
        <v>0</v>
      </c>
      <c r="H64" s="225">
        <v>0</v>
      </c>
      <c r="I64" s="225">
        <v>0</v>
      </c>
      <c r="J64" s="225">
        <v>0</v>
      </c>
      <c r="K64" s="225">
        <v>0</v>
      </c>
      <c r="L64" s="225">
        <v>0</v>
      </c>
      <c r="M64" s="225">
        <v>0</v>
      </c>
      <c r="N64" s="225">
        <v>0</v>
      </c>
      <c r="O64" s="225">
        <f>SUM(F64:N64)</f>
        <v>544794</v>
      </c>
    </row>
    <row r="65" spans="1:15" s="193" customFormat="1" ht="40.5" customHeight="1" x14ac:dyDescent="0.3">
      <c r="A65" s="375" t="s">
        <v>267</v>
      </c>
      <c r="B65" s="334" t="s">
        <v>245</v>
      </c>
      <c r="C65" s="336"/>
      <c r="D65" s="196" t="s">
        <v>238</v>
      </c>
      <c r="E65" s="191">
        <f>E66+E67+E68</f>
        <v>0</v>
      </c>
      <c r="F65" s="223">
        <f t="shared" ref="F65:O65" si="33">F66+F67+F68</f>
        <v>8207311</v>
      </c>
      <c r="G65" s="223">
        <f t="shared" si="33"/>
        <v>4800000</v>
      </c>
      <c r="H65" s="223">
        <f t="shared" si="33"/>
        <v>0</v>
      </c>
      <c r="I65" s="223">
        <f t="shared" si="33"/>
        <v>0</v>
      </c>
      <c r="J65" s="223">
        <f t="shared" si="33"/>
        <v>0</v>
      </c>
      <c r="K65" s="223">
        <f t="shared" si="33"/>
        <v>0</v>
      </c>
      <c r="L65" s="223">
        <f t="shared" si="33"/>
        <v>0</v>
      </c>
      <c r="M65" s="223">
        <f t="shared" si="33"/>
        <v>0</v>
      </c>
      <c r="N65" s="223">
        <f t="shared" si="33"/>
        <v>0</v>
      </c>
      <c r="O65" s="223">
        <f t="shared" si="33"/>
        <v>13007311</v>
      </c>
    </row>
    <row r="66" spans="1:15" s="193" customFormat="1" ht="37.5" customHeight="1" x14ac:dyDescent="0.3">
      <c r="A66" s="333"/>
      <c r="B66" s="335"/>
      <c r="C66" s="337"/>
      <c r="D66" s="211" t="s">
        <v>50</v>
      </c>
      <c r="E66" s="192">
        <f>E70+E74+E78+E82</f>
        <v>0</v>
      </c>
      <c r="F66" s="224">
        <f t="shared" ref="F66:N66" si="34">F70+F74+F78+F82</f>
        <v>0</v>
      </c>
      <c r="G66" s="224">
        <f t="shared" si="34"/>
        <v>0</v>
      </c>
      <c r="H66" s="224">
        <f t="shared" si="34"/>
        <v>0</v>
      </c>
      <c r="I66" s="224">
        <f t="shared" si="34"/>
        <v>0</v>
      </c>
      <c r="J66" s="224">
        <f t="shared" si="34"/>
        <v>0</v>
      </c>
      <c r="K66" s="224">
        <f t="shared" si="34"/>
        <v>0</v>
      </c>
      <c r="L66" s="224">
        <f t="shared" si="34"/>
        <v>0</v>
      </c>
      <c r="M66" s="224">
        <f t="shared" si="34"/>
        <v>0</v>
      </c>
      <c r="N66" s="224">
        <f t="shared" si="34"/>
        <v>0</v>
      </c>
      <c r="O66" s="224">
        <f>SUM(F66:N66)</f>
        <v>0</v>
      </c>
    </row>
    <row r="67" spans="1:15" s="194" customFormat="1" ht="73.5" customHeight="1" x14ac:dyDescent="0.3">
      <c r="A67" s="333"/>
      <c r="B67" s="335"/>
      <c r="C67" s="337"/>
      <c r="D67" s="196" t="s">
        <v>236</v>
      </c>
      <c r="E67" s="191">
        <f>E71+E75+E79+E83</f>
        <v>0</v>
      </c>
      <c r="F67" s="223">
        <f t="shared" ref="F67:N67" si="35">F71+F75+F79+F83</f>
        <v>7303655</v>
      </c>
      <c r="G67" s="223">
        <f t="shared" si="35"/>
        <v>4776000</v>
      </c>
      <c r="H67" s="223">
        <f t="shared" si="35"/>
        <v>0</v>
      </c>
      <c r="I67" s="223">
        <f t="shared" si="35"/>
        <v>0</v>
      </c>
      <c r="J67" s="223">
        <f t="shared" si="35"/>
        <v>0</v>
      </c>
      <c r="K67" s="223">
        <f t="shared" si="35"/>
        <v>0</v>
      </c>
      <c r="L67" s="223">
        <f t="shared" si="35"/>
        <v>0</v>
      </c>
      <c r="M67" s="223">
        <f t="shared" si="35"/>
        <v>0</v>
      </c>
      <c r="N67" s="223">
        <f t="shared" si="35"/>
        <v>0</v>
      </c>
      <c r="O67" s="224">
        <f>SUM(F67:N67)</f>
        <v>12079655</v>
      </c>
    </row>
    <row r="68" spans="1:15" s="195" customFormat="1" ht="94.5" customHeight="1" x14ac:dyDescent="0.3">
      <c r="A68" s="361"/>
      <c r="B68" s="340"/>
      <c r="C68" s="364"/>
      <c r="D68" s="196" t="s">
        <v>235</v>
      </c>
      <c r="E68" s="191">
        <f>E72+E76+E80+E84</f>
        <v>0</v>
      </c>
      <c r="F68" s="223">
        <f t="shared" ref="F68:N68" si="36">F72+F76+F80+F84</f>
        <v>903656</v>
      </c>
      <c r="G68" s="223">
        <f t="shared" si="36"/>
        <v>24000</v>
      </c>
      <c r="H68" s="223">
        <f t="shared" si="36"/>
        <v>0</v>
      </c>
      <c r="I68" s="223">
        <f t="shared" si="36"/>
        <v>0</v>
      </c>
      <c r="J68" s="223">
        <f t="shared" si="36"/>
        <v>0</v>
      </c>
      <c r="K68" s="223">
        <f t="shared" si="36"/>
        <v>0</v>
      </c>
      <c r="L68" s="223">
        <f t="shared" si="36"/>
        <v>0</v>
      </c>
      <c r="M68" s="223">
        <f t="shared" si="36"/>
        <v>0</v>
      </c>
      <c r="N68" s="223">
        <f t="shared" si="36"/>
        <v>0</v>
      </c>
      <c r="O68" s="224">
        <f>SUM(F68:N68)</f>
        <v>927656</v>
      </c>
    </row>
    <row r="69" spans="1:15" s="195" customFormat="1" ht="57.75" customHeight="1" x14ac:dyDescent="0.3">
      <c r="A69" s="368" t="s">
        <v>268</v>
      </c>
      <c r="B69" s="329" t="s">
        <v>295</v>
      </c>
      <c r="C69" s="330" t="s">
        <v>246</v>
      </c>
      <c r="D69" s="196" t="s">
        <v>238</v>
      </c>
      <c r="E69" s="197">
        <f t="shared" ref="E69:N69" si="37">E70+E71+E72</f>
        <v>0</v>
      </c>
      <c r="F69" s="217">
        <f t="shared" si="37"/>
        <v>0</v>
      </c>
      <c r="G69" s="217">
        <f t="shared" si="37"/>
        <v>4800000</v>
      </c>
      <c r="H69" s="217">
        <f t="shared" si="37"/>
        <v>0</v>
      </c>
      <c r="I69" s="217">
        <f t="shared" si="37"/>
        <v>0</v>
      </c>
      <c r="J69" s="217">
        <f t="shared" si="37"/>
        <v>0</v>
      </c>
      <c r="K69" s="217">
        <f t="shared" si="37"/>
        <v>0</v>
      </c>
      <c r="L69" s="217">
        <f t="shared" si="37"/>
        <v>0</v>
      </c>
      <c r="M69" s="217">
        <f t="shared" si="37"/>
        <v>0</v>
      </c>
      <c r="N69" s="217">
        <f t="shared" si="37"/>
        <v>0</v>
      </c>
      <c r="O69" s="217">
        <f>O70+O71+O72</f>
        <v>4800000</v>
      </c>
    </row>
    <row r="70" spans="1:15" s="195" customFormat="1" ht="57.75" customHeight="1" x14ac:dyDescent="0.3">
      <c r="A70" s="369"/>
      <c r="B70" s="327"/>
      <c r="C70" s="331"/>
      <c r="D70" s="211" t="s">
        <v>50</v>
      </c>
      <c r="E70" s="199">
        <f>E78+E82+E86</f>
        <v>0</v>
      </c>
      <c r="F70" s="220">
        <f t="shared" ref="F70:N70" si="38">F78+F82+F86</f>
        <v>0</v>
      </c>
      <c r="G70" s="220">
        <f t="shared" si="38"/>
        <v>0</v>
      </c>
      <c r="H70" s="220">
        <f t="shared" si="38"/>
        <v>0</v>
      </c>
      <c r="I70" s="220">
        <f t="shared" si="38"/>
        <v>0</v>
      </c>
      <c r="J70" s="220">
        <f t="shared" si="38"/>
        <v>0</v>
      </c>
      <c r="K70" s="220">
        <f t="shared" si="38"/>
        <v>0</v>
      </c>
      <c r="L70" s="220">
        <f t="shared" si="38"/>
        <v>0</v>
      </c>
      <c r="M70" s="220">
        <f t="shared" si="38"/>
        <v>0</v>
      </c>
      <c r="N70" s="220">
        <f t="shared" si="38"/>
        <v>0</v>
      </c>
      <c r="O70" s="220">
        <f>SUM(E70:N70)</f>
        <v>0</v>
      </c>
    </row>
    <row r="71" spans="1:15" s="195" customFormat="1" ht="82.5" customHeight="1" x14ac:dyDescent="0.3">
      <c r="A71" s="369"/>
      <c r="B71" s="327"/>
      <c r="C71" s="331"/>
      <c r="D71" s="196" t="s">
        <v>236</v>
      </c>
      <c r="E71" s="197">
        <f>E79+E83+E87</f>
        <v>0</v>
      </c>
      <c r="F71" s="217">
        <v>0</v>
      </c>
      <c r="G71" s="217">
        <v>4776000</v>
      </c>
      <c r="H71" s="217">
        <f t="shared" ref="H71:N71" si="39">H79+H83+H87</f>
        <v>0</v>
      </c>
      <c r="I71" s="217">
        <v>0</v>
      </c>
      <c r="J71" s="217">
        <f t="shared" si="39"/>
        <v>0</v>
      </c>
      <c r="K71" s="217">
        <f t="shared" si="39"/>
        <v>0</v>
      </c>
      <c r="L71" s="217">
        <f t="shared" si="39"/>
        <v>0</v>
      </c>
      <c r="M71" s="217">
        <f t="shared" si="39"/>
        <v>0</v>
      </c>
      <c r="N71" s="217">
        <f t="shared" si="39"/>
        <v>0</v>
      </c>
      <c r="O71" s="220">
        <f>SUM(E71:N71)</f>
        <v>4776000</v>
      </c>
    </row>
    <row r="72" spans="1:15" s="195" customFormat="1" ht="90.75" customHeight="1" x14ac:dyDescent="0.3">
      <c r="A72" s="370"/>
      <c r="B72" s="328"/>
      <c r="C72" s="371"/>
      <c r="D72" s="196" t="s">
        <v>235</v>
      </c>
      <c r="E72" s="197">
        <f>E80+E84+E88</f>
        <v>0</v>
      </c>
      <c r="F72" s="217">
        <v>0</v>
      </c>
      <c r="G72" s="217">
        <v>24000</v>
      </c>
      <c r="H72" s="217">
        <v>0</v>
      </c>
      <c r="I72" s="217">
        <v>0</v>
      </c>
      <c r="J72" s="217">
        <f t="shared" ref="J72:N72" si="40">J80+J84+J88</f>
        <v>0</v>
      </c>
      <c r="K72" s="217">
        <f t="shared" si="40"/>
        <v>0</v>
      </c>
      <c r="L72" s="217">
        <f t="shared" si="40"/>
        <v>0</v>
      </c>
      <c r="M72" s="217">
        <f t="shared" si="40"/>
        <v>0</v>
      </c>
      <c r="N72" s="217">
        <f t="shared" si="40"/>
        <v>0</v>
      </c>
      <c r="O72" s="220">
        <f>SUM(E72:N72)</f>
        <v>24000</v>
      </c>
    </row>
    <row r="73" spans="1:15" ht="24.75" customHeight="1" x14ac:dyDescent="0.3">
      <c r="A73" s="376" t="s">
        <v>269</v>
      </c>
      <c r="B73" s="329" t="s">
        <v>247</v>
      </c>
      <c r="C73" s="330" t="s">
        <v>246</v>
      </c>
      <c r="D73" s="196" t="s">
        <v>238</v>
      </c>
      <c r="E73" s="197">
        <f>E74+E75+E76</f>
        <v>0</v>
      </c>
      <c r="F73" s="217">
        <f t="shared" ref="F73:O73" si="41">F74+F75+F76</f>
        <v>4800000</v>
      </c>
      <c r="G73" s="217">
        <f t="shared" si="41"/>
        <v>0</v>
      </c>
      <c r="H73" s="217">
        <f t="shared" si="41"/>
        <v>0</v>
      </c>
      <c r="I73" s="217">
        <f t="shared" si="41"/>
        <v>0</v>
      </c>
      <c r="J73" s="217">
        <f t="shared" si="41"/>
        <v>0</v>
      </c>
      <c r="K73" s="217">
        <f t="shared" si="41"/>
        <v>0</v>
      </c>
      <c r="L73" s="217">
        <f t="shared" si="41"/>
        <v>0</v>
      </c>
      <c r="M73" s="217">
        <f t="shared" si="41"/>
        <v>0</v>
      </c>
      <c r="N73" s="217">
        <f t="shared" si="41"/>
        <v>0</v>
      </c>
      <c r="O73" s="217">
        <f t="shared" si="41"/>
        <v>4800000</v>
      </c>
    </row>
    <row r="74" spans="1:15" ht="47.25" customHeight="1" x14ac:dyDescent="0.3">
      <c r="A74" s="369"/>
      <c r="B74" s="327"/>
      <c r="C74" s="331"/>
      <c r="D74" s="211" t="s">
        <v>50</v>
      </c>
      <c r="E74" s="199">
        <v>0</v>
      </c>
      <c r="F74" s="220">
        <v>0</v>
      </c>
      <c r="G74" s="220">
        <v>0</v>
      </c>
      <c r="H74" s="218">
        <v>0</v>
      </c>
      <c r="I74" s="218">
        <v>0</v>
      </c>
      <c r="J74" s="218">
        <v>0</v>
      </c>
      <c r="K74" s="218">
        <v>0</v>
      </c>
      <c r="L74" s="218">
        <v>0</v>
      </c>
      <c r="M74" s="218">
        <v>0</v>
      </c>
      <c r="N74" s="218">
        <v>0</v>
      </c>
      <c r="O74" s="218">
        <f>SUM(E74:N74)</f>
        <v>0</v>
      </c>
    </row>
    <row r="75" spans="1:15" s="181" customFormat="1" ht="65.25" customHeight="1" x14ac:dyDescent="0.3">
      <c r="A75" s="369"/>
      <c r="B75" s="327"/>
      <c r="C75" s="331"/>
      <c r="D75" s="196" t="s">
        <v>236</v>
      </c>
      <c r="E75" s="197">
        <v>0</v>
      </c>
      <c r="F75" s="217">
        <v>4776000</v>
      </c>
      <c r="G75" s="217">
        <v>0</v>
      </c>
      <c r="H75" s="218">
        <v>0</v>
      </c>
      <c r="I75" s="218">
        <v>0</v>
      </c>
      <c r="J75" s="218">
        <v>0</v>
      </c>
      <c r="K75" s="218">
        <v>0</v>
      </c>
      <c r="L75" s="218">
        <v>0</v>
      </c>
      <c r="M75" s="218">
        <v>0</v>
      </c>
      <c r="N75" s="218">
        <v>0</v>
      </c>
      <c r="O75" s="218">
        <f>SUM(E75:N75)</f>
        <v>4776000</v>
      </c>
    </row>
    <row r="76" spans="1:15" s="182" customFormat="1" ht="87.75" customHeight="1" x14ac:dyDescent="0.3">
      <c r="A76" s="370"/>
      <c r="B76" s="328"/>
      <c r="C76" s="371"/>
      <c r="D76" s="196" t="s">
        <v>235</v>
      </c>
      <c r="E76" s="197">
        <v>0</v>
      </c>
      <c r="F76" s="217">
        <v>24000</v>
      </c>
      <c r="G76" s="217">
        <v>0</v>
      </c>
      <c r="H76" s="218">
        <v>0</v>
      </c>
      <c r="I76" s="218">
        <v>0</v>
      </c>
      <c r="J76" s="218">
        <v>0</v>
      </c>
      <c r="K76" s="218">
        <v>0</v>
      </c>
      <c r="L76" s="218">
        <v>0</v>
      </c>
      <c r="M76" s="218">
        <v>0</v>
      </c>
      <c r="N76" s="218">
        <v>0</v>
      </c>
      <c r="O76" s="218">
        <f>SUM(E76:N76)</f>
        <v>24000</v>
      </c>
    </row>
    <row r="77" spans="1:15" ht="38.25" customHeight="1" x14ac:dyDescent="0.3">
      <c r="A77" s="376" t="s">
        <v>270</v>
      </c>
      <c r="B77" s="329" t="s">
        <v>248</v>
      </c>
      <c r="C77" s="330" t="s">
        <v>246</v>
      </c>
      <c r="D77" s="196" t="s">
        <v>238</v>
      </c>
      <c r="E77" s="197">
        <f>E78+E79+E80</f>
        <v>0</v>
      </c>
      <c r="F77" s="217">
        <f t="shared" ref="F77:O77" si="42">F78+F79+F80</f>
        <v>3367096</v>
      </c>
      <c r="G77" s="217">
        <f t="shared" si="42"/>
        <v>0</v>
      </c>
      <c r="H77" s="217">
        <f t="shared" si="42"/>
        <v>0</v>
      </c>
      <c r="I77" s="217">
        <f t="shared" si="42"/>
        <v>0</v>
      </c>
      <c r="J77" s="217">
        <f t="shared" si="42"/>
        <v>0</v>
      </c>
      <c r="K77" s="217">
        <f t="shared" si="42"/>
        <v>0</v>
      </c>
      <c r="L77" s="217">
        <f t="shared" si="42"/>
        <v>0</v>
      </c>
      <c r="M77" s="217">
        <f t="shared" si="42"/>
        <v>0</v>
      </c>
      <c r="N77" s="217">
        <f t="shared" si="42"/>
        <v>0</v>
      </c>
      <c r="O77" s="217">
        <f t="shared" si="42"/>
        <v>3367096</v>
      </c>
    </row>
    <row r="78" spans="1:15" ht="42.75" customHeight="1" x14ac:dyDescent="0.3">
      <c r="A78" s="369"/>
      <c r="B78" s="327"/>
      <c r="C78" s="331"/>
      <c r="D78" s="211" t="s">
        <v>50</v>
      </c>
      <c r="E78" s="199">
        <v>0</v>
      </c>
      <c r="F78" s="220">
        <v>0</v>
      </c>
      <c r="G78" s="220">
        <v>0</v>
      </c>
      <c r="H78" s="218">
        <v>0</v>
      </c>
      <c r="I78" s="218">
        <v>0</v>
      </c>
      <c r="J78" s="218">
        <v>0</v>
      </c>
      <c r="K78" s="218">
        <v>0</v>
      </c>
      <c r="L78" s="218">
        <v>0</v>
      </c>
      <c r="M78" s="218">
        <v>0</v>
      </c>
      <c r="N78" s="218">
        <v>0</v>
      </c>
      <c r="O78" s="218">
        <f>SUM(F78:N78)</f>
        <v>0</v>
      </c>
    </row>
    <row r="79" spans="1:15" s="181" customFormat="1" ht="75.75" customHeight="1" x14ac:dyDescent="0.3">
      <c r="A79" s="369"/>
      <c r="B79" s="327"/>
      <c r="C79" s="331"/>
      <c r="D79" s="196" t="s">
        <v>236</v>
      </c>
      <c r="E79" s="197">
        <v>0</v>
      </c>
      <c r="F79" s="217">
        <v>2527655</v>
      </c>
      <c r="G79" s="217">
        <v>0</v>
      </c>
      <c r="H79" s="218">
        <v>0</v>
      </c>
      <c r="I79" s="218">
        <v>0</v>
      </c>
      <c r="J79" s="218">
        <v>0</v>
      </c>
      <c r="K79" s="218">
        <v>0</v>
      </c>
      <c r="L79" s="218">
        <v>0</v>
      </c>
      <c r="M79" s="218">
        <v>0</v>
      </c>
      <c r="N79" s="218">
        <v>0</v>
      </c>
      <c r="O79" s="218">
        <f>SUM(F79:N79)</f>
        <v>2527655</v>
      </c>
    </row>
    <row r="80" spans="1:15" s="182" customFormat="1" ht="92.25" customHeight="1" x14ac:dyDescent="0.3">
      <c r="A80" s="370"/>
      <c r="B80" s="328"/>
      <c r="C80" s="371"/>
      <c r="D80" s="196" t="s">
        <v>235</v>
      </c>
      <c r="E80" s="197">
        <v>0</v>
      </c>
      <c r="F80" s="217">
        <v>839441</v>
      </c>
      <c r="G80" s="217">
        <v>0</v>
      </c>
      <c r="H80" s="218">
        <v>0</v>
      </c>
      <c r="I80" s="218">
        <v>0</v>
      </c>
      <c r="J80" s="218">
        <v>0</v>
      </c>
      <c r="K80" s="218">
        <v>0</v>
      </c>
      <c r="L80" s="218">
        <v>0</v>
      </c>
      <c r="M80" s="218">
        <v>0</v>
      </c>
      <c r="N80" s="218">
        <v>0</v>
      </c>
      <c r="O80" s="218">
        <f>SUM(F80:N80)</f>
        <v>839441</v>
      </c>
    </row>
    <row r="81" spans="1:15" ht="39" customHeight="1" x14ac:dyDescent="0.3">
      <c r="A81" s="368" t="s">
        <v>294</v>
      </c>
      <c r="B81" s="329" t="s">
        <v>249</v>
      </c>
      <c r="C81" s="330" t="s">
        <v>251</v>
      </c>
      <c r="D81" s="196" t="s">
        <v>238</v>
      </c>
      <c r="E81" s="197">
        <f>E82+E83+E84</f>
        <v>0</v>
      </c>
      <c r="F81" s="217">
        <f t="shared" ref="F81:O81" si="43">F82+F83+F84</f>
        <v>40215</v>
      </c>
      <c r="G81" s="217">
        <f t="shared" si="43"/>
        <v>0</v>
      </c>
      <c r="H81" s="217">
        <f t="shared" si="43"/>
        <v>0</v>
      </c>
      <c r="I81" s="217">
        <f t="shared" si="43"/>
        <v>0</v>
      </c>
      <c r="J81" s="217">
        <f t="shared" si="43"/>
        <v>0</v>
      </c>
      <c r="K81" s="217">
        <f t="shared" si="43"/>
        <v>0</v>
      </c>
      <c r="L81" s="217">
        <f t="shared" si="43"/>
        <v>0</v>
      </c>
      <c r="M81" s="217">
        <f t="shared" si="43"/>
        <v>0</v>
      </c>
      <c r="N81" s="217">
        <f t="shared" si="43"/>
        <v>0</v>
      </c>
      <c r="O81" s="217">
        <f t="shared" si="43"/>
        <v>40215</v>
      </c>
    </row>
    <row r="82" spans="1:15" ht="57" customHeight="1" x14ac:dyDescent="0.3">
      <c r="A82" s="369"/>
      <c r="B82" s="327"/>
      <c r="C82" s="331"/>
      <c r="D82" s="211" t="s">
        <v>50</v>
      </c>
      <c r="E82" s="199">
        <v>0</v>
      </c>
      <c r="F82" s="220">
        <v>0</v>
      </c>
      <c r="G82" s="220">
        <v>0</v>
      </c>
      <c r="H82" s="218">
        <v>0</v>
      </c>
      <c r="I82" s="218">
        <v>0</v>
      </c>
      <c r="J82" s="218">
        <v>0</v>
      </c>
      <c r="K82" s="218">
        <v>0</v>
      </c>
      <c r="L82" s="218">
        <v>0</v>
      </c>
      <c r="M82" s="218">
        <v>0</v>
      </c>
      <c r="N82" s="218">
        <v>0</v>
      </c>
      <c r="O82" s="218">
        <f>SUM(E82:N82)</f>
        <v>0</v>
      </c>
    </row>
    <row r="83" spans="1:15" s="181" customFormat="1" ht="92.25" customHeight="1" x14ac:dyDescent="0.3">
      <c r="A83" s="369"/>
      <c r="B83" s="327"/>
      <c r="C83" s="331"/>
      <c r="D83" s="196" t="s">
        <v>236</v>
      </c>
      <c r="E83" s="197">
        <v>0</v>
      </c>
      <c r="F83" s="217">
        <v>0</v>
      </c>
      <c r="G83" s="217">
        <v>0</v>
      </c>
      <c r="H83" s="218">
        <v>0</v>
      </c>
      <c r="I83" s="218">
        <v>0</v>
      </c>
      <c r="J83" s="218">
        <v>0</v>
      </c>
      <c r="K83" s="218">
        <v>0</v>
      </c>
      <c r="L83" s="218">
        <v>0</v>
      </c>
      <c r="M83" s="218">
        <v>0</v>
      </c>
      <c r="N83" s="218">
        <v>0</v>
      </c>
      <c r="O83" s="218">
        <f>SUM(E83:N83)</f>
        <v>0</v>
      </c>
    </row>
    <row r="84" spans="1:15" s="182" customFormat="1" ht="87" customHeight="1" x14ac:dyDescent="0.3">
      <c r="A84" s="370"/>
      <c r="B84" s="328"/>
      <c r="C84" s="371"/>
      <c r="D84" s="196" t="s">
        <v>235</v>
      </c>
      <c r="E84" s="197">
        <v>0</v>
      </c>
      <c r="F84" s="217">
        <v>40215</v>
      </c>
      <c r="G84" s="217">
        <v>0</v>
      </c>
      <c r="H84" s="218">
        <v>0</v>
      </c>
      <c r="I84" s="218">
        <v>0</v>
      </c>
      <c r="J84" s="218">
        <v>0</v>
      </c>
      <c r="K84" s="218">
        <v>0</v>
      </c>
      <c r="L84" s="218">
        <v>0</v>
      </c>
      <c r="M84" s="218">
        <v>0</v>
      </c>
      <c r="N84" s="218">
        <v>0</v>
      </c>
      <c r="O84" s="218">
        <f>SUM(E84:N84)</f>
        <v>40215</v>
      </c>
    </row>
    <row r="85" spans="1:15" ht="24.75" customHeight="1" x14ac:dyDescent="0.3">
      <c r="A85" s="375" t="s">
        <v>271</v>
      </c>
      <c r="B85" s="334" t="s">
        <v>250</v>
      </c>
      <c r="C85" s="336"/>
      <c r="D85" s="196" t="s">
        <v>238</v>
      </c>
      <c r="E85" s="187">
        <f>E86+E87+E88</f>
        <v>0</v>
      </c>
      <c r="F85" s="226">
        <f t="shared" ref="F85:N85" si="44">F86+F87+F88</f>
        <v>0</v>
      </c>
      <c r="G85" s="226">
        <f t="shared" si="44"/>
        <v>1493552</v>
      </c>
      <c r="H85" s="226">
        <f t="shared" si="44"/>
        <v>0</v>
      </c>
      <c r="I85" s="226">
        <f t="shared" si="44"/>
        <v>0</v>
      </c>
      <c r="J85" s="226">
        <f t="shared" si="44"/>
        <v>0</v>
      </c>
      <c r="K85" s="226">
        <f t="shared" si="44"/>
        <v>0</v>
      </c>
      <c r="L85" s="226">
        <f t="shared" si="44"/>
        <v>0</v>
      </c>
      <c r="M85" s="226">
        <f t="shared" si="44"/>
        <v>0</v>
      </c>
      <c r="N85" s="226">
        <f t="shared" si="44"/>
        <v>0</v>
      </c>
      <c r="O85" s="226">
        <f>O86+O87+O88</f>
        <v>1493552</v>
      </c>
    </row>
    <row r="86" spans="1:15" ht="71.25" customHeight="1" x14ac:dyDescent="0.3">
      <c r="A86" s="333"/>
      <c r="B86" s="335"/>
      <c r="C86" s="337"/>
      <c r="D86" s="211" t="s">
        <v>50</v>
      </c>
      <c r="E86" s="188">
        <f>E90+E94+E98</f>
        <v>0</v>
      </c>
      <c r="F86" s="227">
        <f t="shared" ref="F86:N86" si="45">F90+F94+F98</f>
        <v>0</v>
      </c>
      <c r="G86" s="227">
        <f t="shared" si="45"/>
        <v>0</v>
      </c>
      <c r="H86" s="227">
        <f t="shared" si="45"/>
        <v>0</v>
      </c>
      <c r="I86" s="227">
        <f t="shared" si="45"/>
        <v>0</v>
      </c>
      <c r="J86" s="227">
        <f t="shared" si="45"/>
        <v>0</v>
      </c>
      <c r="K86" s="227">
        <f t="shared" si="45"/>
        <v>0</v>
      </c>
      <c r="L86" s="227">
        <f t="shared" si="45"/>
        <v>0</v>
      </c>
      <c r="M86" s="227">
        <f t="shared" si="45"/>
        <v>0</v>
      </c>
      <c r="N86" s="227">
        <f t="shared" si="45"/>
        <v>0</v>
      </c>
      <c r="O86" s="227">
        <f>SUM(E86:N86)</f>
        <v>0</v>
      </c>
    </row>
    <row r="87" spans="1:15" s="181" customFormat="1" ht="72" customHeight="1" x14ac:dyDescent="0.3">
      <c r="A87" s="333"/>
      <c r="B87" s="335"/>
      <c r="C87" s="337"/>
      <c r="D87" s="196" t="s">
        <v>236</v>
      </c>
      <c r="E87" s="187">
        <f>E91+E95+E99</f>
        <v>0</v>
      </c>
      <c r="F87" s="226">
        <f t="shared" ref="F87:N87" si="46">F91+F95+F99</f>
        <v>0</v>
      </c>
      <c r="G87" s="226">
        <f t="shared" si="46"/>
        <v>0</v>
      </c>
      <c r="H87" s="226">
        <f t="shared" si="46"/>
        <v>0</v>
      </c>
      <c r="I87" s="226">
        <f t="shared" si="46"/>
        <v>0</v>
      </c>
      <c r="J87" s="226">
        <f t="shared" si="46"/>
        <v>0</v>
      </c>
      <c r="K87" s="226">
        <f t="shared" si="46"/>
        <v>0</v>
      </c>
      <c r="L87" s="226">
        <f t="shared" si="46"/>
        <v>0</v>
      </c>
      <c r="M87" s="226">
        <f t="shared" si="46"/>
        <v>0</v>
      </c>
      <c r="N87" s="226">
        <f t="shared" si="46"/>
        <v>0</v>
      </c>
      <c r="O87" s="227">
        <f>SUM(E87:N87)</f>
        <v>0</v>
      </c>
    </row>
    <row r="88" spans="1:15" s="182" customFormat="1" ht="84.75" customHeight="1" x14ac:dyDescent="0.3">
      <c r="A88" s="361"/>
      <c r="B88" s="340"/>
      <c r="C88" s="364"/>
      <c r="D88" s="196" t="s">
        <v>235</v>
      </c>
      <c r="E88" s="187">
        <f>E92+E96+E100</f>
        <v>0</v>
      </c>
      <c r="F88" s="226">
        <f t="shared" ref="F88:N88" si="47">F92+F96+F100</f>
        <v>0</v>
      </c>
      <c r="G88" s="226">
        <f>G92+G96+G100</f>
        <v>1493552</v>
      </c>
      <c r="H88" s="226">
        <f t="shared" si="47"/>
        <v>0</v>
      </c>
      <c r="I88" s="226">
        <f t="shared" si="47"/>
        <v>0</v>
      </c>
      <c r="J88" s="226">
        <f t="shared" si="47"/>
        <v>0</v>
      </c>
      <c r="K88" s="226">
        <f t="shared" si="47"/>
        <v>0</v>
      </c>
      <c r="L88" s="226">
        <f t="shared" si="47"/>
        <v>0</v>
      </c>
      <c r="M88" s="226">
        <f t="shared" si="47"/>
        <v>0</v>
      </c>
      <c r="N88" s="226">
        <f t="shared" si="47"/>
        <v>0</v>
      </c>
      <c r="O88" s="227">
        <f>SUM(E88:N88)</f>
        <v>1493552</v>
      </c>
    </row>
    <row r="89" spans="1:15" ht="32.25" customHeight="1" x14ac:dyDescent="0.3">
      <c r="A89" s="376" t="s">
        <v>272</v>
      </c>
      <c r="B89" s="329" t="s">
        <v>253</v>
      </c>
      <c r="C89" s="330" t="s">
        <v>252</v>
      </c>
      <c r="D89" s="196" t="s">
        <v>238</v>
      </c>
      <c r="E89" s="197">
        <f>E90+E91+E92</f>
        <v>0</v>
      </c>
      <c r="F89" s="217">
        <f t="shared" ref="F89:N89" si="48">F90+F91+F92</f>
        <v>0</v>
      </c>
      <c r="G89" s="217">
        <f t="shared" si="48"/>
        <v>571000</v>
      </c>
      <c r="H89" s="217">
        <f t="shared" si="48"/>
        <v>0</v>
      </c>
      <c r="I89" s="217">
        <f t="shared" si="48"/>
        <v>0</v>
      </c>
      <c r="J89" s="217">
        <f t="shared" si="48"/>
        <v>0</v>
      </c>
      <c r="K89" s="217">
        <f t="shared" si="48"/>
        <v>0</v>
      </c>
      <c r="L89" s="217">
        <f t="shared" si="48"/>
        <v>0</v>
      </c>
      <c r="M89" s="217">
        <f t="shared" si="48"/>
        <v>0</v>
      </c>
      <c r="N89" s="217">
        <f t="shared" si="48"/>
        <v>0</v>
      </c>
      <c r="O89" s="217">
        <f>O90+O91+O92</f>
        <v>571000</v>
      </c>
    </row>
    <row r="90" spans="1:15" ht="44.25" customHeight="1" x14ac:dyDescent="0.3">
      <c r="A90" s="369"/>
      <c r="B90" s="327"/>
      <c r="C90" s="331"/>
      <c r="D90" s="211" t="s">
        <v>50</v>
      </c>
      <c r="E90" s="199">
        <v>0</v>
      </c>
      <c r="F90" s="220">
        <v>0</v>
      </c>
      <c r="G90" s="220">
        <v>0</v>
      </c>
      <c r="H90" s="218">
        <v>0</v>
      </c>
      <c r="I90" s="218">
        <v>0</v>
      </c>
      <c r="J90" s="218">
        <v>0</v>
      </c>
      <c r="K90" s="218">
        <v>0</v>
      </c>
      <c r="L90" s="218">
        <v>0</v>
      </c>
      <c r="M90" s="218">
        <v>0</v>
      </c>
      <c r="N90" s="218">
        <v>0</v>
      </c>
      <c r="O90" s="218">
        <f>SUM(F90:N90)</f>
        <v>0</v>
      </c>
    </row>
    <row r="91" spans="1:15" s="181" customFormat="1" ht="78.75" customHeight="1" x14ac:dyDescent="0.3">
      <c r="A91" s="369"/>
      <c r="B91" s="327"/>
      <c r="C91" s="331"/>
      <c r="D91" s="196" t="s">
        <v>236</v>
      </c>
      <c r="E91" s="197">
        <v>0</v>
      </c>
      <c r="F91" s="217">
        <v>0</v>
      </c>
      <c r="G91" s="217">
        <v>0</v>
      </c>
      <c r="H91" s="218">
        <v>0</v>
      </c>
      <c r="I91" s="218">
        <v>0</v>
      </c>
      <c r="J91" s="218">
        <v>0</v>
      </c>
      <c r="K91" s="218">
        <v>0</v>
      </c>
      <c r="L91" s="218">
        <v>0</v>
      </c>
      <c r="M91" s="218">
        <v>0</v>
      </c>
      <c r="N91" s="218">
        <v>0</v>
      </c>
      <c r="O91" s="218">
        <f>SUM(F91:N91)</f>
        <v>0</v>
      </c>
    </row>
    <row r="92" spans="1:15" s="182" customFormat="1" ht="87" customHeight="1" x14ac:dyDescent="0.3">
      <c r="A92" s="370"/>
      <c r="B92" s="328"/>
      <c r="C92" s="371"/>
      <c r="D92" s="196" t="s">
        <v>235</v>
      </c>
      <c r="E92" s="197">
        <v>0</v>
      </c>
      <c r="F92" s="217">
        <v>0</v>
      </c>
      <c r="G92" s="217">
        <v>571000</v>
      </c>
      <c r="H92" s="218">
        <v>0</v>
      </c>
      <c r="I92" s="218">
        <v>0</v>
      </c>
      <c r="J92" s="218">
        <v>0</v>
      </c>
      <c r="K92" s="218">
        <v>0</v>
      </c>
      <c r="L92" s="218">
        <v>0</v>
      </c>
      <c r="M92" s="218">
        <v>0</v>
      </c>
      <c r="N92" s="218">
        <v>0</v>
      </c>
      <c r="O92" s="218">
        <f>SUM(F92:N92)</f>
        <v>571000</v>
      </c>
    </row>
    <row r="93" spans="1:15" s="182" customFormat="1" ht="42" customHeight="1" x14ac:dyDescent="0.3">
      <c r="A93" s="368" t="s">
        <v>273</v>
      </c>
      <c r="B93" s="329" t="s">
        <v>254</v>
      </c>
      <c r="C93" s="330" t="s">
        <v>252</v>
      </c>
      <c r="D93" s="196" t="s">
        <v>238</v>
      </c>
      <c r="E93" s="197">
        <f>E94+E95+E96</f>
        <v>0</v>
      </c>
      <c r="F93" s="217">
        <f t="shared" ref="F93:N93" si="49">F94+F95+F96</f>
        <v>0</v>
      </c>
      <c r="G93" s="217">
        <f t="shared" si="49"/>
        <v>839552</v>
      </c>
      <c r="H93" s="217">
        <f t="shared" si="49"/>
        <v>0</v>
      </c>
      <c r="I93" s="217">
        <f t="shared" si="49"/>
        <v>0</v>
      </c>
      <c r="J93" s="217">
        <f t="shared" si="49"/>
        <v>0</v>
      </c>
      <c r="K93" s="217">
        <f t="shared" si="49"/>
        <v>0</v>
      </c>
      <c r="L93" s="217">
        <f t="shared" si="49"/>
        <v>0</v>
      </c>
      <c r="M93" s="217">
        <f t="shared" si="49"/>
        <v>0</v>
      </c>
      <c r="N93" s="217">
        <f t="shared" si="49"/>
        <v>0</v>
      </c>
      <c r="O93" s="217">
        <f>O94+O95+O96</f>
        <v>839552</v>
      </c>
    </row>
    <row r="94" spans="1:15" s="182" customFormat="1" ht="55.5" customHeight="1" x14ac:dyDescent="0.3">
      <c r="A94" s="369"/>
      <c r="B94" s="327"/>
      <c r="C94" s="331"/>
      <c r="D94" s="211" t="s">
        <v>50</v>
      </c>
      <c r="E94" s="199">
        <v>0</v>
      </c>
      <c r="F94" s="220">
        <v>0</v>
      </c>
      <c r="G94" s="220">
        <v>0</v>
      </c>
      <c r="H94" s="218">
        <v>0</v>
      </c>
      <c r="I94" s="218">
        <v>0</v>
      </c>
      <c r="J94" s="218">
        <v>0</v>
      </c>
      <c r="K94" s="218">
        <v>0</v>
      </c>
      <c r="L94" s="218">
        <v>0</v>
      </c>
      <c r="M94" s="218">
        <v>0</v>
      </c>
      <c r="N94" s="218">
        <v>0</v>
      </c>
      <c r="O94" s="218">
        <f>SUM(E94:N94)</f>
        <v>0</v>
      </c>
    </row>
    <row r="95" spans="1:15" s="182" customFormat="1" ht="74.25" customHeight="1" x14ac:dyDescent="0.3">
      <c r="A95" s="369"/>
      <c r="B95" s="327"/>
      <c r="C95" s="331"/>
      <c r="D95" s="196" t="s">
        <v>236</v>
      </c>
      <c r="E95" s="197">
        <v>0</v>
      </c>
      <c r="F95" s="217">
        <v>0</v>
      </c>
      <c r="G95" s="217">
        <v>0</v>
      </c>
      <c r="H95" s="218">
        <v>0</v>
      </c>
      <c r="I95" s="218">
        <v>0</v>
      </c>
      <c r="J95" s="218">
        <v>0</v>
      </c>
      <c r="K95" s="218">
        <v>0</v>
      </c>
      <c r="L95" s="218">
        <v>0</v>
      </c>
      <c r="M95" s="218">
        <v>0</v>
      </c>
      <c r="N95" s="218">
        <v>0</v>
      </c>
      <c r="O95" s="218">
        <f>SUM(E95:N95)</f>
        <v>0</v>
      </c>
    </row>
    <row r="96" spans="1:15" s="182" customFormat="1" ht="91.5" customHeight="1" x14ac:dyDescent="0.3">
      <c r="A96" s="370"/>
      <c r="B96" s="328"/>
      <c r="C96" s="371"/>
      <c r="D96" s="196" t="s">
        <v>235</v>
      </c>
      <c r="E96" s="197">
        <v>0</v>
      </c>
      <c r="F96" s="217">
        <v>0</v>
      </c>
      <c r="G96" s="217">
        <v>839552</v>
      </c>
      <c r="H96" s="218">
        <v>0</v>
      </c>
      <c r="I96" s="218">
        <v>0</v>
      </c>
      <c r="J96" s="218">
        <v>0</v>
      </c>
      <c r="K96" s="218">
        <v>0</v>
      </c>
      <c r="L96" s="218">
        <v>0</v>
      </c>
      <c r="M96" s="218">
        <v>0</v>
      </c>
      <c r="N96" s="218">
        <v>0</v>
      </c>
      <c r="O96" s="218">
        <f>SUM(E96:N96)</f>
        <v>839552</v>
      </c>
    </row>
    <row r="97" spans="1:15" s="182" customFormat="1" ht="33" customHeight="1" x14ac:dyDescent="0.3">
      <c r="A97" s="368" t="s">
        <v>274</v>
      </c>
      <c r="B97" s="329" t="s">
        <v>255</v>
      </c>
      <c r="C97" s="330" t="s">
        <v>252</v>
      </c>
      <c r="D97" s="196" t="s">
        <v>238</v>
      </c>
      <c r="E97" s="197">
        <f>E98+E99+E100</f>
        <v>0</v>
      </c>
      <c r="F97" s="217">
        <f t="shared" ref="F97:N97" si="50">F98+F99+F100</f>
        <v>0</v>
      </c>
      <c r="G97" s="217">
        <f t="shared" si="50"/>
        <v>83000</v>
      </c>
      <c r="H97" s="217">
        <f t="shared" si="50"/>
        <v>0</v>
      </c>
      <c r="I97" s="217">
        <f t="shared" si="50"/>
        <v>0</v>
      </c>
      <c r="J97" s="217">
        <f t="shared" si="50"/>
        <v>0</v>
      </c>
      <c r="K97" s="217">
        <f t="shared" si="50"/>
        <v>0</v>
      </c>
      <c r="L97" s="217">
        <f t="shared" si="50"/>
        <v>0</v>
      </c>
      <c r="M97" s="217">
        <f t="shared" si="50"/>
        <v>0</v>
      </c>
      <c r="N97" s="217">
        <f t="shared" si="50"/>
        <v>0</v>
      </c>
      <c r="O97" s="217">
        <f>O98+O99+O100</f>
        <v>83000</v>
      </c>
    </row>
    <row r="98" spans="1:15" s="182" customFormat="1" ht="45" customHeight="1" x14ac:dyDescent="0.3">
      <c r="A98" s="369"/>
      <c r="B98" s="327"/>
      <c r="C98" s="331"/>
      <c r="D98" s="211" t="s">
        <v>50</v>
      </c>
      <c r="E98" s="199">
        <v>0</v>
      </c>
      <c r="F98" s="220">
        <v>0</v>
      </c>
      <c r="G98" s="220">
        <v>0</v>
      </c>
      <c r="H98" s="218">
        <v>0</v>
      </c>
      <c r="I98" s="218">
        <v>0</v>
      </c>
      <c r="J98" s="218">
        <v>0</v>
      </c>
      <c r="K98" s="218">
        <v>0</v>
      </c>
      <c r="L98" s="218">
        <v>0</v>
      </c>
      <c r="M98" s="218">
        <v>0</v>
      </c>
      <c r="N98" s="218">
        <v>0</v>
      </c>
      <c r="O98" s="218">
        <f>SUM(E98:N98)</f>
        <v>0</v>
      </c>
    </row>
    <row r="99" spans="1:15" s="182" customFormat="1" ht="72" customHeight="1" x14ac:dyDescent="0.3">
      <c r="A99" s="369"/>
      <c r="B99" s="327"/>
      <c r="C99" s="331"/>
      <c r="D99" s="196" t="s">
        <v>236</v>
      </c>
      <c r="E99" s="197">
        <v>0</v>
      </c>
      <c r="F99" s="217">
        <v>0</v>
      </c>
      <c r="G99" s="217">
        <v>0</v>
      </c>
      <c r="H99" s="218">
        <v>0</v>
      </c>
      <c r="I99" s="218">
        <v>0</v>
      </c>
      <c r="J99" s="218">
        <v>0</v>
      </c>
      <c r="K99" s="218">
        <v>0</v>
      </c>
      <c r="L99" s="218">
        <v>0</v>
      </c>
      <c r="M99" s="218">
        <v>0</v>
      </c>
      <c r="N99" s="218">
        <v>0</v>
      </c>
      <c r="O99" s="218">
        <f>SUM(E99:N99)</f>
        <v>0</v>
      </c>
    </row>
    <row r="100" spans="1:15" s="182" customFormat="1" ht="88.5" customHeight="1" x14ac:dyDescent="0.3">
      <c r="A100" s="370"/>
      <c r="B100" s="328"/>
      <c r="C100" s="371"/>
      <c r="D100" s="196" t="s">
        <v>235</v>
      </c>
      <c r="E100" s="197">
        <v>0</v>
      </c>
      <c r="F100" s="217">
        <v>0</v>
      </c>
      <c r="G100" s="217">
        <v>83000</v>
      </c>
      <c r="H100" s="218">
        <v>0</v>
      </c>
      <c r="I100" s="218">
        <v>0</v>
      </c>
      <c r="J100" s="218">
        <v>0</v>
      </c>
      <c r="K100" s="218">
        <v>0</v>
      </c>
      <c r="L100" s="218">
        <v>0</v>
      </c>
      <c r="M100" s="218">
        <v>0</v>
      </c>
      <c r="N100" s="218">
        <v>0</v>
      </c>
      <c r="O100" s="218">
        <f>SUM(E100:N100)</f>
        <v>83000</v>
      </c>
    </row>
    <row r="101" spans="1:15" s="182" customFormat="1" ht="31.5" customHeight="1" x14ac:dyDescent="0.3">
      <c r="A101" s="375" t="s">
        <v>277</v>
      </c>
      <c r="B101" s="334" t="s">
        <v>347</v>
      </c>
      <c r="C101" s="336"/>
      <c r="D101" s="196" t="s">
        <v>238</v>
      </c>
      <c r="E101" s="187">
        <f>SUM(E102:E104)</f>
        <v>0</v>
      </c>
      <c r="F101" s="187">
        <f t="shared" ref="F101:N101" si="51">SUM(F102:F104)</f>
        <v>0</v>
      </c>
      <c r="G101" s="187">
        <f t="shared" si="51"/>
        <v>0</v>
      </c>
      <c r="H101" s="187">
        <f t="shared" si="51"/>
        <v>800000</v>
      </c>
      <c r="I101" s="187">
        <f t="shared" si="51"/>
        <v>0</v>
      </c>
      <c r="J101" s="268">
        <f>SUM(J102:J104)</f>
        <v>32614888.079999998</v>
      </c>
      <c r="K101" s="187">
        <f t="shared" si="51"/>
        <v>143000</v>
      </c>
      <c r="L101" s="187">
        <f t="shared" si="51"/>
        <v>0</v>
      </c>
      <c r="M101" s="187">
        <f t="shared" si="51"/>
        <v>0</v>
      </c>
      <c r="N101" s="187">
        <f t="shared" si="51"/>
        <v>0</v>
      </c>
      <c r="O101" s="226">
        <f>SUM(O102:O104)</f>
        <v>33557888.079999998</v>
      </c>
    </row>
    <row r="102" spans="1:15" s="182" customFormat="1" ht="48.75" customHeight="1" x14ac:dyDescent="0.3">
      <c r="A102" s="333"/>
      <c r="B102" s="335"/>
      <c r="C102" s="337"/>
      <c r="D102" s="211" t="s">
        <v>50</v>
      </c>
      <c r="E102" s="188">
        <v>0</v>
      </c>
      <c r="F102" s="227">
        <v>0</v>
      </c>
      <c r="G102" s="227">
        <v>0</v>
      </c>
      <c r="H102" s="228">
        <v>0</v>
      </c>
      <c r="I102" s="228">
        <v>0</v>
      </c>
      <c r="J102" s="228">
        <v>0</v>
      </c>
      <c r="K102" s="228">
        <v>0</v>
      </c>
      <c r="L102" s="228">
        <v>0</v>
      </c>
      <c r="M102" s="228">
        <v>0</v>
      </c>
      <c r="N102" s="228">
        <v>0</v>
      </c>
      <c r="O102" s="228">
        <f>SUM(E102:N102)</f>
        <v>0</v>
      </c>
    </row>
    <row r="103" spans="1:15" s="182" customFormat="1" ht="96.75" customHeight="1" x14ac:dyDescent="0.3">
      <c r="A103" s="333"/>
      <c r="B103" s="335"/>
      <c r="C103" s="337"/>
      <c r="D103" s="196" t="s">
        <v>236</v>
      </c>
      <c r="E103" s="187">
        <v>0</v>
      </c>
      <c r="F103" s="226">
        <v>0</v>
      </c>
      <c r="G103" s="226">
        <v>0</v>
      </c>
      <c r="H103" s="228">
        <v>0</v>
      </c>
      <c r="I103" s="228">
        <v>0</v>
      </c>
      <c r="J103" s="228">
        <f>J107+J111</f>
        <v>32288739.199999999</v>
      </c>
      <c r="K103" s="228">
        <v>0</v>
      </c>
      <c r="L103" s="228">
        <v>0</v>
      </c>
      <c r="M103" s="228">
        <v>0</v>
      </c>
      <c r="N103" s="228">
        <v>0</v>
      </c>
      <c r="O103" s="228">
        <f>SUM(E103:N103)</f>
        <v>32288739.199999999</v>
      </c>
    </row>
    <row r="104" spans="1:15" s="182" customFormat="1" ht="208.9" customHeight="1" x14ac:dyDescent="0.3">
      <c r="A104" s="361"/>
      <c r="B104" s="340"/>
      <c r="C104" s="364"/>
      <c r="D104" s="196" t="s">
        <v>235</v>
      </c>
      <c r="E104" s="187">
        <v>0</v>
      </c>
      <c r="F104" s="226">
        <v>0</v>
      </c>
      <c r="G104" s="226">
        <v>0</v>
      </c>
      <c r="H104" s="228">
        <f>H108</f>
        <v>800000</v>
      </c>
      <c r="I104" s="228">
        <v>0</v>
      </c>
      <c r="J104" s="228">
        <f>J108+J113+J112</f>
        <v>326148.88</v>
      </c>
      <c r="K104" s="228">
        <f>SUM(K114)</f>
        <v>143000</v>
      </c>
      <c r="L104" s="228">
        <v>0</v>
      </c>
      <c r="M104" s="228">
        <v>0</v>
      </c>
      <c r="N104" s="228">
        <v>0</v>
      </c>
      <c r="O104" s="228">
        <f>SUM(E104:N104)</f>
        <v>1269148.8799999999</v>
      </c>
    </row>
    <row r="105" spans="1:15" s="182" customFormat="1" ht="35.25" customHeight="1" x14ac:dyDescent="0.3">
      <c r="A105" s="329" t="s">
        <v>308</v>
      </c>
      <c r="B105" s="327" t="s">
        <v>348</v>
      </c>
      <c r="C105" s="327" t="s">
        <v>311</v>
      </c>
      <c r="D105" s="196" t="s">
        <v>238</v>
      </c>
      <c r="E105" s="197">
        <f>SUM(E106:E108)</f>
        <v>0</v>
      </c>
      <c r="F105" s="197">
        <f t="shared" ref="F105:O105" si="52">SUM(F106:F108)</f>
        <v>0</v>
      </c>
      <c r="G105" s="197">
        <f t="shared" si="52"/>
        <v>0</v>
      </c>
      <c r="H105" s="197">
        <f t="shared" si="52"/>
        <v>800000</v>
      </c>
      <c r="I105" s="197">
        <f t="shared" si="52"/>
        <v>0</v>
      </c>
      <c r="J105" s="197">
        <f t="shared" si="52"/>
        <v>0</v>
      </c>
      <c r="K105" s="197">
        <f t="shared" si="52"/>
        <v>0</v>
      </c>
      <c r="L105" s="197">
        <f t="shared" si="52"/>
        <v>0</v>
      </c>
      <c r="M105" s="197">
        <f t="shared" si="52"/>
        <v>0</v>
      </c>
      <c r="N105" s="197">
        <f t="shared" si="52"/>
        <v>0</v>
      </c>
      <c r="O105" s="197">
        <f t="shared" si="52"/>
        <v>800000</v>
      </c>
    </row>
    <row r="106" spans="1:15" s="182" customFormat="1" ht="75" customHeight="1" x14ac:dyDescent="0.3">
      <c r="A106" s="377"/>
      <c r="B106" s="377"/>
      <c r="C106" s="377"/>
      <c r="D106" s="242" t="s">
        <v>50</v>
      </c>
      <c r="E106" s="197">
        <v>0</v>
      </c>
      <c r="F106" s="217">
        <v>0</v>
      </c>
      <c r="G106" s="217">
        <v>0</v>
      </c>
      <c r="H106" s="218">
        <v>0</v>
      </c>
      <c r="I106" s="218">
        <v>0</v>
      </c>
      <c r="J106" s="218">
        <v>0</v>
      </c>
      <c r="K106" s="218">
        <v>0</v>
      </c>
      <c r="L106" s="218">
        <v>0</v>
      </c>
      <c r="M106" s="218">
        <v>0</v>
      </c>
      <c r="N106" s="218">
        <v>0</v>
      </c>
      <c r="O106" s="218">
        <f>SUM(E106:N106)</f>
        <v>0</v>
      </c>
    </row>
    <row r="107" spans="1:15" s="182" customFormat="1" ht="68.25" customHeight="1" x14ac:dyDescent="0.3">
      <c r="A107" s="377"/>
      <c r="B107" s="377"/>
      <c r="C107" s="377"/>
      <c r="D107" s="196" t="s">
        <v>236</v>
      </c>
      <c r="E107" s="197">
        <v>0</v>
      </c>
      <c r="F107" s="217">
        <v>0</v>
      </c>
      <c r="G107" s="217">
        <v>0</v>
      </c>
      <c r="H107" s="218">
        <v>0</v>
      </c>
      <c r="I107" s="218">
        <v>0</v>
      </c>
      <c r="J107" s="218">
        <v>0</v>
      </c>
      <c r="K107" s="218">
        <v>0</v>
      </c>
      <c r="L107" s="218">
        <v>0</v>
      </c>
      <c r="M107" s="218">
        <v>0</v>
      </c>
      <c r="N107" s="218">
        <v>0</v>
      </c>
      <c r="O107" s="218">
        <f t="shared" ref="O107:O108" si="53">SUM(E107:N107)</f>
        <v>0</v>
      </c>
    </row>
    <row r="108" spans="1:15" s="182" customFormat="1" ht="165.75" customHeight="1" x14ac:dyDescent="0.3">
      <c r="A108" s="378"/>
      <c r="B108" s="378"/>
      <c r="C108" s="378"/>
      <c r="D108" s="196" t="s">
        <v>235</v>
      </c>
      <c r="E108" s="197">
        <v>0</v>
      </c>
      <c r="F108" s="217">
        <v>0</v>
      </c>
      <c r="G108" s="217">
        <v>0</v>
      </c>
      <c r="H108" s="218">
        <v>800000</v>
      </c>
      <c r="I108" s="218">
        <v>0</v>
      </c>
      <c r="J108" s="218">
        <v>0</v>
      </c>
      <c r="K108" s="218">
        <v>0</v>
      </c>
      <c r="L108" s="218">
        <v>0</v>
      </c>
      <c r="M108" s="218">
        <v>0</v>
      </c>
      <c r="N108" s="218">
        <v>0</v>
      </c>
      <c r="O108" s="218">
        <f t="shared" si="53"/>
        <v>800000</v>
      </c>
    </row>
    <row r="109" spans="1:15" s="182" customFormat="1" ht="100.5" customHeight="1" x14ac:dyDescent="0.3">
      <c r="A109" s="329" t="s">
        <v>336</v>
      </c>
      <c r="B109" s="327" t="s">
        <v>346</v>
      </c>
      <c r="C109" s="327" t="s">
        <v>264</v>
      </c>
      <c r="D109" s="196" t="s">
        <v>238</v>
      </c>
      <c r="E109" s="197">
        <f>SUM(E110:E113)</f>
        <v>0</v>
      </c>
      <c r="F109" s="197">
        <f t="shared" ref="F109:O109" si="54">SUM(F110:F113)</f>
        <v>0</v>
      </c>
      <c r="G109" s="197">
        <f t="shared" si="54"/>
        <v>0</v>
      </c>
      <c r="H109" s="197">
        <f t="shared" si="54"/>
        <v>0</v>
      </c>
      <c r="I109" s="197">
        <f t="shared" si="54"/>
        <v>0</v>
      </c>
      <c r="J109" s="285">
        <f>SUM(J110:J113)</f>
        <v>32614888.079999998</v>
      </c>
      <c r="K109" s="197">
        <f t="shared" si="54"/>
        <v>0</v>
      </c>
      <c r="L109" s="197">
        <f t="shared" si="54"/>
        <v>0</v>
      </c>
      <c r="M109" s="197">
        <f t="shared" si="54"/>
        <v>0</v>
      </c>
      <c r="N109" s="197">
        <f t="shared" si="54"/>
        <v>0</v>
      </c>
      <c r="O109" s="285">
        <f t="shared" si="54"/>
        <v>32614888.079999998</v>
      </c>
    </row>
    <row r="110" spans="1:15" s="182" customFormat="1" ht="100.5" customHeight="1" x14ac:dyDescent="0.3">
      <c r="A110" s="377"/>
      <c r="B110" s="377"/>
      <c r="C110" s="377"/>
      <c r="D110" s="284" t="s">
        <v>50</v>
      </c>
      <c r="E110" s="197">
        <v>0</v>
      </c>
      <c r="F110" s="217">
        <v>0</v>
      </c>
      <c r="G110" s="217">
        <v>0</v>
      </c>
      <c r="H110" s="218">
        <v>0</v>
      </c>
      <c r="I110" s="218">
        <v>0</v>
      </c>
      <c r="J110" s="218">
        <v>0</v>
      </c>
      <c r="K110" s="218">
        <v>0</v>
      </c>
      <c r="L110" s="218">
        <v>0</v>
      </c>
      <c r="M110" s="218">
        <v>0</v>
      </c>
      <c r="N110" s="218">
        <v>0</v>
      </c>
      <c r="O110" s="218">
        <f>SUM(E110:N110)</f>
        <v>0</v>
      </c>
    </row>
    <row r="111" spans="1:15" s="182" customFormat="1" ht="100.5" customHeight="1" x14ac:dyDescent="0.3">
      <c r="A111" s="377"/>
      <c r="B111" s="377"/>
      <c r="C111" s="377"/>
      <c r="D111" s="196" t="s">
        <v>236</v>
      </c>
      <c r="E111" s="197">
        <v>0</v>
      </c>
      <c r="F111" s="217">
        <v>0</v>
      </c>
      <c r="G111" s="217">
        <v>0</v>
      </c>
      <c r="H111" s="218">
        <v>0</v>
      </c>
      <c r="I111" s="218">
        <v>0</v>
      </c>
      <c r="J111" s="218">
        <v>32288739.199999999</v>
      </c>
      <c r="K111" s="218">
        <v>0</v>
      </c>
      <c r="L111" s="218">
        <v>0</v>
      </c>
      <c r="M111" s="218">
        <v>0</v>
      </c>
      <c r="N111" s="218">
        <v>0</v>
      </c>
      <c r="O111" s="218">
        <f t="shared" ref="O111:O113" si="55">SUM(E111:N111)</f>
        <v>32288739.199999999</v>
      </c>
    </row>
    <row r="112" spans="1:15" s="182" customFormat="1" ht="100.5" customHeight="1" x14ac:dyDescent="0.3">
      <c r="A112" s="377"/>
      <c r="B112" s="377"/>
      <c r="C112" s="377"/>
      <c r="D112" s="196" t="s">
        <v>349</v>
      </c>
      <c r="E112" s="197">
        <v>0</v>
      </c>
      <c r="F112" s="217">
        <v>0</v>
      </c>
      <c r="G112" s="217">
        <v>0</v>
      </c>
      <c r="H112" s="218">
        <v>0</v>
      </c>
      <c r="I112" s="218">
        <v>0</v>
      </c>
      <c r="J112" s="218">
        <v>52183.82</v>
      </c>
      <c r="K112" s="218"/>
      <c r="L112" s="218"/>
      <c r="M112" s="218"/>
      <c r="N112" s="218"/>
      <c r="O112" s="218">
        <f t="shared" si="55"/>
        <v>52183.82</v>
      </c>
    </row>
    <row r="113" spans="1:15" s="182" customFormat="1" ht="84.75" customHeight="1" x14ac:dyDescent="0.3">
      <c r="A113" s="378"/>
      <c r="B113" s="378"/>
      <c r="C113" s="378"/>
      <c r="D113" s="196" t="s">
        <v>235</v>
      </c>
      <c r="E113" s="197">
        <v>0</v>
      </c>
      <c r="F113" s="217">
        <v>0</v>
      </c>
      <c r="G113" s="217">
        <v>0</v>
      </c>
      <c r="H113" s="218">
        <v>0</v>
      </c>
      <c r="I113" s="218">
        <v>0</v>
      </c>
      <c r="J113" s="218">
        <v>273965.06</v>
      </c>
      <c r="K113" s="218">
        <v>0</v>
      </c>
      <c r="L113" s="218">
        <v>0</v>
      </c>
      <c r="M113" s="218">
        <v>0</v>
      </c>
      <c r="N113" s="218">
        <v>0</v>
      </c>
      <c r="O113" s="218">
        <f t="shared" si="55"/>
        <v>273965.06</v>
      </c>
    </row>
    <row r="114" spans="1:15" s="182" customFormat="1" ht="84.75" customHeight="1" x14ac:dyDescent="0.3">
      <c r="A114" s="381" t="s">
        <v>366</v>
      </c>
      <c r="B114" s="379" t="s">
        <v>367</v>
      </c>
      <c r="C114" s="301" t="s">
        <v>252</v>
      </c>
      <c r="D114" s="273" t="s">
        <v>238</v>
      </c>
      <c r="E114" s="187"/>
      <c r="F114" s="226"/>
      <c r="G114" s="226"/>
      <c r="H114" s="228"/>
      <c r="I114" s="228"/>
      <c r="J114" s="228"/>
      <c r="K114" s="228">
        <v>143000</v>
      </c>
      <c r="L114" s="218"/>
      <c r="M114" s="218"/>
      <c r="N114" s="218"/>
      <c r="O114" s="218"/>
    </row>
    <row r="115" spans="1:15" s="182" customFormat="1" ht="249" customHeight="1" x14ac:dyDescent="0.3">
      <c r="A115" s="382"/>
      <c r="B115" s="380"/>
      <c r="C115" s="302"/>
      <c r="D115" s="196" t="s">
        <v>235</v>
      </c>
      <c r="E115" s="197"/>
      <c r="F115" s="217"/>
      <c r="G115" s="217"/>
      <c r="H115" s="218"/>
      <c r="I115" s="218"/>
      <c r="J115" s="218"/>
      <c r="K115" s="218">
        <v>143000</v>
      </c>
      <c r="L115" s="218"/>
      <c r="M115" s="218"/>
      <c r="N115" s="218"/>
      <c r="O115" s="218"/>
    </row>
    <row r="116" spans="1:15" ht="45.75" customHeight="1" x14ac:dyDescent="0.3">
      <c r="A116" s="332" t="s">
        <v>278</v>
      </c>
      <c r="B116" s="334" t="s">
        <v>325</v>
      </c>
      <c r="C116" s="336"/>
      <c r="D116" s="196" t="s">
        <v>238</v>
      </c>
      <c r="E116" s="187">
        <f>E117+E118+E119</f>
        <v>0</v>
      </c>
      <c r="F116" s="226">
        <f t="shared" ref="F116:O116" si="56">F117+F118+F119</f>
        <v>0</v>
      </c>
      <c r="G116" s="226">
        <f t="shared" si="56"/>
        <v>0</v>
      </c>
      <c r="H116" s="226">
        <f>H117+H118+H119</f>
        <v>7509051.2699999996</v>
      </c>
      <c r="I116" s="226">
        <f t="shared" si="56"/>
        <v>27000</v>
      </c>
      <c r="J116" s="226">
        <f>J120+J124+J128+J130+J132+J136</f>
        <v>5070165.33</v>
      </c>
      <c r="K116" s="226">
        <f>K120+K124+K128+K130+K132+K136+K140+K143</f>
        <v>6060606.0599999996</v>
      </c>
      <c r="L116" s="226">
        <f t="shared" ref="L116:N116" si="57">L120+L124+L128+L130+L132+L136</f>
        <v>0</v>
      </c>
      <c r="M116" s="226">
        <f t="shared" si="57"/>
        <v>0</v>
      </c>
      <c r="N116" s="226">
        <f t="shared" si="57"/>
        <v>0</v>
      </c>
      <c r="O116" s="226">
        <f t="shared" si="56"/>
        <v>18666822.66</v>
      </c>
    </row>
    <row r="117" spans="1:15" ht="56.25" customHeight="1" x14ac:dyDescent="0.3">
      <c r="A117" s="333"/>
      <c r="B117" s="335"/>
      <c r="C117" s="337"/>
      <c r="D117" s="211" t="s">
        <v>50</v>
      </c>
      <c r="E117" s="188">
        <f>E121+E160</f>
        <v>0</v>
      </c>
      <c r="F117" s="227">
        <f>F121+F160</f>
        <v>0</v>
      </c>
      <c r="G117" s="227">
        <f>G121+G160</f>
        <v>0</v>
      </c>
      <c r="H117" s="227">
        <f>H121+H160</f>
        <v>0</v>
      </c>
      <c r="I117" s="227">
        <f>I121+I160</f>
        <v>0</v>
      </c>
      <c r="J117" s="227">
        <f>J121+J125+J133+J137</f>
        <v>0</v>
      </c>
      <c r="K117" s="227">
        <f>K121+K125+K133+K137</f>
        <v>0</v>
      </c>
      <c r="L117" s="227">
        <f>L121+L160</f>
        <v>0</v>
      </c>
      <c r="M117" s="227">
        <f>M121+M160</f>
        <v>0</v>
      </c>
      <c r="N117" s="227">
        <f>N121+N160</f>
        <v>0</v>
      </c>
      <c r="O117" s="228">
        <f>SUM(E117:N117)</f>
        <v>0</v>
      </c>
    </row>
    <row r="118" spans="1:15" s="181" customFormat="1" ht="64.5" customHeight="1" x14ac:dyDescent="0.3">
      <c r="A118" s="333"/>
      <c r="B118" s="335"/>
      <c r="C118" s="337"/>
      <c r="D118" s="196" t="s">
        <v>236</v>
      </c>
      <c r="E118" s="187">
        <f>E122+E161</f>
        <v>0</v>
      </c>
      <c r="F118" s="226">
        <f>F122+F161</f>
        <v>0</v>
      </c>
      <c r="G118" s="226">
        <f>G122+G161</f>
        <v>0</v>
      </c>
      <c r="H118" s="226">
        <f>H122+H126</f>
        <v>6000000</v>
      </c>
      <c r="I118" s="226">
        <f>I122+I126</f>
        <v>0</v>
      </c>
      <c r="J118" s="226">
        <f>J122+J126+J134+J138</f>
        <v>4969701.7799999993</v>
      </c>
      <c r="K118" s="226">
        <f>K122+K126+K134+K138+K141+K144</f>
        <v>6000000</v>
      </c>
      <c r="L118" s="226">
        <f t="shared" ref="L118:N118" si="58">L122+L126</f>
        <v>0</v>
      </c>
      <c r="M118" s="226">
        <f t="shared" si="58"/>
        <v>0</v>
      </c>
      <c r="N118" s="226">
        <f t="shared" si="58"/>
        <v>0</v>
      </c>
      <c r="O118" s="228">
        <f>SUM(E118:N118)</f>
        <v>16969701.780000001</v>
      </c>
    </row>
    <row r="119" spans="1:15" s="182" customFormat="1" ht="119.25" customHeight="1" x14ac:dyDescent="0.3">
      <c r="A119" s="361"/>
      <c r="B119" s="340"/>
      <c r="C119" s="364"/>
      <c r="D119" s="196" t="s">
        <v>235</v>
      </c>
      <c r="E119" s="187">
        <f>E123+E127+E129</f>
        <v>0</v>
      </c>
      <c r="F119" s="187">
        <f>F123+F127+F129</f>
        <v>0</v>
      </c>
      <c r="G119" s="187">
        <f>G123+G127+G129</f>
        <v>0</v>
      </c>
      <c r="H119" s="226">
        <f>H123+H127</f>
        <v>1509051.27</v>
      </c>
      <c r="I119" s="226">
        <f>I123+I127+I129</f>
        <v>27000</v>
      </c>
      <c r="J119" s="226">
        <f>J123+J127+J131+J135+J139</f>
        <v>100463.55</v>
      </c>
      <c r="K119" s="226">
        <f>K123+K127+K131+K135+K139+K142+K145</f>
        <v>60606.06</v>
      </c>
      <c r="L119" s="226">
        <f>L123+L127+L129</f>
        <v>0</v>
      </c>
      <c r="M119" s="226">
        <f>M123+M127+M129</f>
        <v>0</v>
      </c>
      <c r="N119" s="226">
        <f>N123+N127+N129</f>
        <v>0</v>
      </c>
      <c r="O119" s="228">
        <f>SUM(E119:N119)</f>
        <v>1697120.8800000001</v>
      </c>
    </row>
    <row r="120" spans="1:15" s="182" customFormat="1" ht="33" customHeight="1" x14ac:dyDescent="0.3">
      <c r="A120" s="376" t="s">
        <v>279</v>
      </c>
      <c r="B120" s="329" t="s">
        <v>309</v>
      </c>
      <c r="C120" s="330" t="s">
        <v>264</v>
      </c>
      <c r="D120" s="196" t="s">
        <v>238</v>
      </c>
      <c r="E120" s="197">
        <f>E121+E122+E123</f>
        <v>0</v>
      </c>
      <c r="F120" s="217">
        <f t="shared" ref="F120:O120" si="59">F121+F122+F123</f>
        <v>0</v>
      </c>
      <c r="G120" s="217">
        <f t="shared" si="59"/>
        <v>0</v>
      </c>
      <c r="H120" s="217">
        <f>H121+H122+H123</f>
        <v>4478748.24</v>
      </c>
      <c r="I120" s="217">
        <f t="shared" si="59"/>
        <v>0</v>
      </c>
      <c r="J120" s="217">
        <f t="shared" si="59"/>
        <v>0</v>
      </c>
      <c r="K120" s="217">
        <f t="shared" si="59"/>
        <v>0</v>
      </c>
      <c r="L120" s="217">
        <f t="shared" si="59"/>
        <v>0</v>
      </c>
      <c r="M120" s="217">
        <f t="shared" si="59"/>
        <v>0</v>
      </c>
      <c r="N120" s="217">
        <f t="shared" si="59"/>
        <v>0</v>
      </c>
      <c r="O120" s="217">
        <f t="shared" si="59"/>
        <v>4478748.24</v>
      </c>
    </row>
    <row r="121" spans="1:15" s="182" customFormat="1" ht="42.75" customHeight="1" x14ac:dyDescent="0.3">
      <c r="A121" s="369"/>
      <c r="B121" s="327"/>
      <c r="C121" s="331"/>
      <c r="D121" s="198" t="s">
        <v>50</v>
      </c>
      <c r="E121" s="199">
        <v>0</v>
      </c>
      <c r="F121" s="220">
        <v>0</v>
      </c>
      <c r="G121" s="220">
        <v>0</v>
      </c>
      <c r="H121" s="218">
        <v>0</v>
      </c>
      <c r="I121" s="218">
        <v>0</v>
      </c>
      <c r="J121" s="218">
        <v>0</v>
      </c>
      <c r="K121" s="218">
        <v>0</v>
      </c>
      <c r="L121" s="218">
        <v>0</v>
      </c>
      <c r="M121" s="218">
        <v>0</v>
      </c>
      <c r="N121" s="218">
        <v>0</v>
      </c>
      <c r="O121" s="218">
        <f>SUM(E121:N121)</f>
        <v>0</v>
      </c>
    </row>
    <row r="122" spans="1:15" s="182" customFormat="1" ht="69" customHeight="1" x14ac:dyDescent="0.3">
      <c r="A122" s="369"/>
      <c r="B122" s="327"/>
      <c r="C122" s="331"/>
      <c r="D122" s="196" t="s">
        <v>236</v>
      </c>
      <c r="E122" s="197">
        <v>0</v>
      </c>
      <c r="F122" s="217">
        <v>0</v>
      </c>
      <c r="G122" s="217">
        <v>0</v>
      </c>
      <c r="H122" s="218">
        <v>3000000</v>
      </c>
      <c r="I122" s="218">
        <v>0</v>
      </c>
      <c r="J122" s="218">
        <v>0</v>
      </c>
      <c r="K122" s="218">
        <v>0</v>
      </c>
      <c r="L122" s="218">
        <v>0</v>
      </c>
      <c r="M122" s="218">
        <v>0</v>
      </c>
      <c r="N122" s="218">
        <v>0</v>
      </c>
      <c r="O122" s="218">
        <f>SUM(E122:N122)</f>
        <v>3000000</v>
      </c>
    </row>
    <row r="123" spans="1:15" s="182" customFormat="1" ht="87" customHeight="1" x14ac:dyDescent="0.3">
      <c r="A123" s="370"/>
      <c r="B123" s="328"/>
      <c r="C123" s="371"/>
      <c r="D123" s="196" t="s">
        <v>235</v>
      </c>
      <c r="E123" s="197">
        <v>0</v>
      </c>
      <c r="F123" s="217">
        <v>0</v>
      </c>
      <c r="G123" s="217">
        <v>0</v>
      </c>
      <c r="H123" s="218">
        <v>1478748.24</v>
      </c>
      <c r="I123" s="218">
        <v>0</v>
      </c>
      <c r="J123" s="218">
        <v>0</v>
      </c>
      <c r="K123" s="218">
        <v>0</v>
      </c>
      <c r="L123" s="218">
        <v>0</v>
      </c>
      <c r="M123" s="218">
        <v>0</v>
      </c>
      <c r="N123" s="218">
        <v>0</v>
      </c>
      <c r="O123" s="218">
        <f>SUM(E123:N123)</f>
        <v>1478748.24</v>
      </c>
    </row>
    <row r="124" spans="1:15" s="182" customFormat="1" ht="87" customHeight="1" x14ac:dyDescent="0.3">
      <c r="A124" s="376" t="s">
        <v>280</v>
      </c>
      <c r="B124" s="329" t="s">
        <v>310</v>
      </c>
      <c r="C124" s="330" t="s">
        <v>264</v>
      </c>
      <c r="D124" s="196" t="s">
        <v>238</v>
      </c>
      <c r="E124" s="197">
        <f>E125+E126+E127</f>
        <v>0</v>
      </c>
      <c r="F124" s="217">
        <f t="shared" ref="F124:O124" si="60">F125+F126+F127</f>
        <v>0</v>
      </c>
      <c r="G124" s="217">
        <f t="shared" si="60"/>
        <v>0</v>
      </c>
      <c r="H124" s="217">
        <f t="shared" si="60"/>
        <v>3030303.03</v>
      </c>
      <c r="I124" s="217">
        <f t="shared" si="60"/>
        <v>0</v>
      </c>
      <c r="J124" s="217">
        <f t="shared" si="60"/>
        <v>0</v>
      </c>
      <c r="K124" s="217">
        <f t="shared" si="60"/>
        <v>0</v>
      </c>
      <c r="L124" s="217">
        <f t="shared" si="60"/>
        <v>0</v>
      </c>
      <c r="M124" s="217">
        <f t="shared" si="60"/>
        <v>0</v>
      </c>
      <c r="N124" s="217">
        <f t="shared" si="60"/>
        <v>0</v>
      </c>
      <c r="O124" s="217">
        <f t="shared" si="60"/>
        <v>3030303.03</v>
      </c>
    </row>
    <row r="125" spans="1:15" s="182" customFormat="1" ht="87" customHeight="1" x14ac:dyDescent="0.3">
      <c r="A125" s="369"/>
      <c r="B125" s="327"/>
      <c r="C125" s="331"/>
      <c r="D125" s="259" t="s">
        <v>50</v>
      </c>
      <c r="E125" s="199">
        <v>0</v>
      </c>
      <c r="F125" s="220">
        <v>0</v>
      </c>
      <c r="G125" s="220">
        <v>0</v>
      </c>
      <c r="H125" s="272">
        <v>0</v>
      </c>
      <c r="I125" s="218">
        <v>0</v>
      </c>
      <c r="J125" s="218">
        <v>0</v>
      </c>
      <c r="K125" s="218">
        <v>0</v>
      </c>
      <c r="L125" s="218">
        <v>0</v>
      </c>
      <c r="M125" s="218">
        <v>0</v>
      </c>
      <c r="N125" s="218">
        <v>0</v>
      </c>
      <c r="O125" s="218">
        <f>SUM(E125:N125)</f>
        <v>0</v>
      </c>
    </row>
    <row r="126" spans="1:15" s="182" customFormat="1" ht="87" customHeight="1" x14ac:dyDescent="0.3">
      <c r="A126" s="369"/>
      <c r="B126" s="327"/>
      <c r="C126" s="331"/>
      <c r="D126" s="196" t="s">
        <v>236</v>
      </c>
      <c r="E126" s="197">
        <v>0</v>
      </c>
      <c r="F126" s="217">
        <v>0</v>
      </c>
      <c r="G126" s="217">
        <v>0</v>
      </c>
      <c r="H126" s="218">
        <v>3000000</v>
      </c>
      <c r="I126" s="218">
        <v>0</v>
      </c>
      <c r="J126" s="218">
        <v>0</v>
      </c>
      <c r="K126" s="218">
        <v>0</v>
      </c>
      <c r="L126" s="218">
        <v>0</v>
      </c>
      <c r="M126" s="218">
        <v>0</v>
      </c>
      <c r="N126" s="218">
        <v>0</v>
      </c>
      <c r="O126" s="218">
        <f>SUM(E126:N126)</f>
        <v>3000000</v>
      </c>
    </row>
    <row r="127" spans="1:15" s="182" customFormat="1" ht="87" customHeight="1" x14ac:dyDescent="0.3">
      <c r="A127" s="369"/>
      <c r="B127" s="327"/>
      <c r="C127" s="331"/>
      <c r="D127" s="258" t="s">
        <v>235</v>
      </c>
      <c r="E127" s="213">
        <v>0</v>
      </c>
      <c r="F127" s="219">
        <v>0</v>
      </c>
      <c r="G127" s="219">
        <v>0</v>
      </c>
      <c r="H127" s="233">
        <v>30303.03</v>
      </c>
      <c r="I127" s="233">
        <v>0</v>
      </c>
      <c r="J127" s="233">
        <v>0</v>
      </c>
      <c r="K127" s="233">
        <v>0</v>
      </c>
      <c r="L127" s="233">
        <v>0</v>
      </c>
      <c r="M127" s="233">
        <v>0</v>
      </c>
      <c r="N127" s="233">
        <v>0</v>
      </c>
      <c r="O127" s="233">
        <f>SUM(E127:N127)</f>
        <v>30303.03</v>
      </c>
    </row>
    <row r="128" spans="1:15" s="182" customFormat="1" ht="87" customHeight="1" x14ac:dyDescent="0.3">
      <c r="A128" s="376" t="s">
        <v>326</v>
      </c>
      <c r="B128" s="329" t="s">
        <v>331</v>
      </c>
      <c r="C128" s="330" t="s">
        <v>264</v>
      </c>
      <c r="D128" s="196" t="s">
        <v>238</v>
      </c>
      <c r="E128" s="197">
        <f>E129</f>
        <v>0</v>
      </c>
      <c r="F128" s="197">
        <f t="shared" ref="F128:N130" si="61">F129</f>
        <v>0</v>
      </c>
      <c r="G128" s="197">
        <f t="shared" si="61"/>
        <v>0</v>
      </c>
      <c r="H128" s="197">
        <f t="shared" si="61"/>
        <v>0</v>
      </c>
      <c r="I128" s="197">
        <f t="shared" si="61"/>
        <v>27000</v>
      </c>
      <c r="J128" s="197">
        <f t="shared" si="61"/>
        <v>0</v>
      </c>
      <c r="K128" s="197">
        <f t="shared" si="61"/>
        <v>0</v>
      </c>
      <c r="L128" s="197">
        <f t="shared" si="61"/>
        <v>0</v>
      </c>
      <c r="M128" s="197">
        <f t="shared" si="61"/>
        <v>0</v>
      </c>
      <c r="N128" s="197">
        <f t="shared" si="61"/>
        <v>0</v>
      </c>
      <c r="O128" s="217">
        <f>O129</f>
        <v>27000</v>
      </c>
    </row>
    <row r="129" spans="1:15" s="182" customFormat="1" ht="87" customHeight="1" x14ac:dyDescent="0.3">
      <c r="A129" s="369"/>
      <c r="B129" s="327"/>
      <c r="C129" s="331"/>
      <c r="D129" s="274" t="s">
        <v>235</v>
      </c>
      <c r="E129" s="213">
        <v>0</v>
      </c>
      <c r="F129" s="219">
        <v>0</v>
      </c>
      <c r="G129" s="219">
        <v>0</v>
      </c>
      <c r="H129" s="233">
        <v>0</v>
      </c>
      <c r="I129" s="233">
        <v>27000</v>
      </c>
      <c r="J129" s="233">
        <v>0</v>
      </c>
      <c r="K129" s="233">
        <v>0</v>
      </c>
      <c r="L129" s="233">
        <v>0</v>
      </c>
      <c r="M129" s="233">
        <v>0</v>
      </c>
      <c r="N129" s="233">
        <v>0</v>
      </c>
      <c r="O129" s="233">
        <f>SUM(E129:N129)</f>
        <v>27000</v>
      </c>
    </row>
    <row r="130" spans="1:15" s="182" customFormat="1" ht="87" customHeight="1" x14ac:dyDescent="0.3">
      <c r="A130" s="376" t="s">
        <v>338</v>
      </c>
      <c r="B130" s="329" t="s">
        <v>341</v>
      </c>
      <c r="C130" s="330" t="s">
        <v>311</v>
      </c>
      <c r="D130" s="196" t="s">
        <v>238</v>
      </c>
      <c r="E130" s="197">
        <f>E131</f>
        <v>0</v>
      </c>
      <c r="F130" s="197">
        <f t="shared" si="61"/>
        <v>0</v>
      </c>
      <c r="G130" s="197">
        <f t="shared" si="61"/>
        <v>0</v>
      </c>
      <c r="H130" s="197">
        <f t="shared" si="61"/>
        <v>0</v>
      </c>
      <c r="I130" s="197">
        <f t="shared" si="61"/>
        <v>0</v>
      </c>
      <c r="J130" s="285">
        <f t="shared" si="61"/>
        <v>45080</v>
      </c>
      <c r="K130" s="197">
        <f t="shared" si="61"/>
        <v>0</v>
      </c>
      <c r="L130" s="197">
        <f t="shared" si="61"/>
        <v>0</v>
      </c>
      <c r="M130" s="197">
        <f t="shared" si="61"/>
        <v>0</v>
      </c>
      <c r="N130" s="197">
        <f t="shared" si="61"/>
        <v>0</v>
      </c>
      <c r="O130" s="217">
        <f>O131</f>
        <v>45080</v>
      </c>
    </row>
    <row r="131" spans="1:15" s="182" customFormat="1" ht="98.25" customHeight="1" x14ac:dyDescent="0.3">
      <c r="A131" s="369"/>
      <c r="B131" s="327"/>
      <c r="C131" s="331"/>
      <c r="D131" s="286" t="s">
        <v>235</v>
      </c>
      <c r="E131" s="213">
        <v>0</v>
      </c>
      <c r="F131" s="219">
        <v>0</v>
      </c>
      <c r="G131" s="219">
        <v>0</v>
      </c>
      <c r="H131" s="233">
        <v>0</v>
      </c>
      <c r="I131" s="233">
        <v>0</v>
      </c>
      <c r="J131" s="233">
        <v>45080</v>
      </c>
      <c r="K131" s="233">
        <v>0</v>
      </c>
      <c r="L131" s="233">
        <v>0</v>
      </c>
      <c r="M131" s="233">
        <v>0</v>
      </c>
      <c r="N131" s="233">
        <v>0</v>
      </c>
      <c r="O131" s="233">
        <f>SUM(E131:N131)</f>
        <v>45080</v>
      </c>
    </row>
    <row r="132" spans="1:15" s="182" customFormat="1" ht="87" customHeight="1" x14ac:dyDescent="0.3">
      <c r="A132" s="376" t="s">
        <v>339</v>
      </c>
      <c r="B132" s="329" t="s">
        <v>342</v>
      </c>
      <c r="C132" s="330" t="s">
        <v>264</v>
      </c>
      <c r="D132" s="196" t="s">
        <v>238</v>
      </c>
      <c r="E132" s="197">
        <f>E133+E134+E135</f>
        <v>0</v>
      </c>
      <c r="F132" s="217">
        <f t="shared" ref="F132:O132" si="62">F133+F134+F135</f>
        <v>0</v>
      </c>
      <c r="G132" s="217">
        <f t="shared" si="62"/>
        <v>0</v>
      </c>
      <c r="H132" s="217">
        <f t="shared" si="62"/>
        <v>0</v>
      </c>
      <c r="I132" s="217">
        <f t="shared" si="62"/>
        <v>0</v>
      </c>
      <c r="J132" s="217">
        <f>J133+J134+J135</f>
        <v>2508052.2999999998</v>
      </c>
      <c r="K132" s="217">
        <f t="shared" si="62"/>
        <v>0</v>
      </c>
      <c r="L132" s="217">
        <f t="shared" si="62"/>
        <v>0</v>
      </c>
      <c r="M132" s="217">
        <f t="shared" si="62"/>
        <v>0</v>
      </c>
      <c r="N132" s="217">
        <f t="shared" si="62"/>
        <v>0</v>
      </c>
      <c r="O132" s="217">
        <f t="shared" si="62"/>
        <v>2508052.2999999998</v>
      </c>
    </row>
    <row r="133" spans="1:15" s="182" customFormat="1" ht="87" customHeight="1" x14ac:dyDescent="0.3">
      <c r="A133" s="369"/>
      <c r="B133" s="327"/>
      <c r="C133" s="331"/>
      <c r="D133" s="287" t="s">
        <v>50</v>
      </c>
      <c r="E133" s="199">
        <v>0</v>
      </c>
      <c r="F133" s="220">
        <v>0</v>
      </c>
      <c r="G133" s="220">
        <v>0</v>
      </c>
      <c r="H133" s="272">
        <v>0</v>
      </c>
      <c r="I133" s="218">
        <v>0</v>
      </c>
      <c r="J133" s="218">
        <v>0</v>
      </c>
      <c r="K133" s="218">
        <v>0</v>
      </c>
      <c r="L133" s="218">
        <v>0</v>
      </c>
      <c r="M133" s="218">
        <v>0</v>
      </c>
      <c r="N133" s="218">
        <v>0</v>
      </c>
      <c r="O133" s="218">
        <f>SUM(E133:N133)</f>
        <v>0</v>
      </c>
    </row>
    <row r="134" spans="1:15" s="182" customFormat="1" ht="87" customHeight="1" x14ac:dyDescent="0.3">
      <c r="A134" s="369"/>
      <c r="B134" s="327"/>
      <c r="C134" s="331"/>
      <c r="D134" s="196" t="s">
        <v>236</v>
      </c>
      <c r="E134" s="197">
        <v>0</v>
      </c>
      <c r="F134" s="217">
        <v>0</v>
      </c>
      <c r="G134" s="217">
        <v>0</v>
      </c>
      <c r="H134" s="218">
        <v>0</v>
      </c>
      <c r="I134" s="218">
        <v>0</v>
      </c>
      <c r="J134" s="218">
        <v>2482971.7799999998</v>
      </c>
      <c r="K134" s="218">
        <v>0</v>
      </c>
      <c r="L134" s="218">
        <v>0</v>
      </c>
      <c r="M134" s="218">
        <v>0</v>
      </c>
      <c r="N134" s="218">
        <v>0</v>
      </c>
      <c r="O134" s="218">
        <f>SUM(E134:N134)</f>
        <v>2482971.7799999998</v>
      </c>
    </row>
    <row r="135" spans="1:15" s="182" customFormat="1" ht="87" customHeight="1" x14ac:dyDescent="0.3">
      <c r="A135" s="369"/>
      <c r="B135" s="327"/>
      <c r="C135" s="331"/>
      <c r="D135" s="286" t="s">
        <v>235</v>
      </c>
      <c r="E135" s="213">
        <v>0</v>
      </c>
      <c r="F135" s="219">
        <v>0</v>
      </c>
      <c r="G135" s="219">
        <v>0</v>
      </c>
      <c r="H135" s="233">
        <v>0</v>
      </c>
      <c r="I135" s="233">
        <v>0</v>
      </c>
      <c r="J135" s="233">
        <v>25080.52</v>
      </c>
      <c r="K135" s="233">
        <v>0</v>
      </c>
      <c r="L135" s="233">
        <v>0</v>
      </c>
      <c r="M135" s="233">
        <v>0</v>
      </c>
      <c r="N135" s="233">
        <v>0</v>
      </c>
      <c r="O135" s="233">
        <f>SUM(E135:N135)</f>
        <v>25080.52</v>
      </c>
    </row>
    <row r="136" spans="1:15" s="182" customFormat="1" ht="87" customHeight="1" x14ac:dyDescent="0.3">
      <c r="A136" s="326" t="s">
        <v>340</v>
      </c>
      <c r="B136" s="329" t="s">
        <v>343</v>
      </c>
      <c r="C136" s="330" t="s">
        <v>264</v>
      </c>
      <c r="D136" s="196" t="s">
        <v>238</v>
      </c>
      <c r="E136" s="197">
        <f>E137+E138+E139</f>
        <v>0</v>
      </c>
      <c r="F136" s="217">
        <f t="shared" ref="F136:O136" si="63">F137+F138+F139</f>
        <v>0</v>
      </c>
      <c r="G136" s="217">
        <f t="shared" si="63"/>
        <v>0</v>
      </c>
      <c r="H136" s="217">
        <f t="shared" si="63"/>
        <v>0</v>
      </c>
      <c r="I136" s="217">
        <f t="shared" si="63"/>
        <v>0</v>
      </c>
      <c r="J136" s="217">
        <f t="shared" si="63"/>
        <v>2517033.0299999998</v>
      </c>
      <c r="K136" s="217">
        <f t="shared" si="63"/>
        <v>0</v>
      </c>
      <c r="L136" s="217">
        <f t="shared" si="63"/>
        <v>0</v>
      </c>
      <c r="M136" s="217">
        <f t="shared" si="63"/>
        <v>0</v>
      </c>
      <c r="N136" s="217">
        <f t="shared" si="63"/>
        <v>0</v>
      </c>
      <c r="O136" s="217">
        <f t="shared" si="63"/>
        <v>2517033.0299999998</v>
      </c>
    </row>
    <row r="137" spans="1:15" s="182" customFormat="1" ht="87" customHeight="1" x14ac:dyDescent="0.3">
      <c r="A137" s="327"/>
      <c r="B137" s="327"/>
      <c r="C137" s="331"/>
      <c r="D137" s="287" t="s">
        <v>50</v>
      </c>
      <c r="E137" s="199">
        <v>0</v>
      </c>
      <c r="F137" s="220">
        <v>0</v>
      </c>
      <c r="G137" s="220">
        <v>0</v>
      </c>
      <c r="H137" s="272">
        <v>0</v>
      </c>
      <c r="I137" s="218">
        <v>0</v>
      </c>
      <c r="J137" s="218">
        <v>0</v>
      </c>
      <c r="K137" s="218">
        <v>0</v>
      </c>
      <c r="L137" s="218">
        <v>0</v>
      </c>
      <c r="M137" s="218">
        <v>0</v>
      </c>
      <c r="N137" s="218">
        <v>0</v>
      </c>
      <c r="O137" s="218">
        <f>SUM(E137:N137)</f>
        <v>0</v>
      </c>
    </row>
    <row r="138" spans="1:15" s="182" customFormat="1" ht="87" customHeight="1" x14ac:dyDescent="0.3">
      <c r="A138" s="327"/>
      <c r="B138" s="327"/>
      <c r="C138" s="331"/>
      <c r="D138" s="196" t="s">
        <v>236</v>
      </c>
      <c r="E138" s="197">
        <v>0</v>
      </c>
      <c r="F138" s="217">
        <v>0</v>
      </c>
      <c r="G138" s="217">
        <v>0</v>
      </c>
      <c r="H138" s="218">
        <v>0</v>
      </c>
      <c r="I138" s="218">
        <v>0</v>
      </c>
      <c r="J138" s="218">
        <v>2486730</v>
      </c>
      <c r="K138" s="218">
        <v>0</v>
      </c>
      <c r="L138" s="218">
        <v>0</v>
      </c>
      <c r="M138" s="218">
        <v>0</v>
      </c>
      <c r="N138" s="218">
        <v>0</v>
      </c>
      <c r="O138" s="218">
        <f>SUM(E138:N138)</f>
        <v>2486730</v>
      </c>
    </row>
    <row r="139" spans="1:15" s="182" customFormat="1" ht="87" customHeight="1" x14ac:dyDescent="0.3">
      <c r="A139" s="328"/>
      <c r="B139" s="327"/>
      <c r="C139" s="331"/>
      <c r="D139" s="299" t="s">
        <v>235</v>
      </c>
      <c r="E139" s="213">
        <v>0</v>
      </c>
      <c r="F139" s="219">
        <v>0</v>
      </c>
      <c r="G139" s="219">
        <v>0</v>
      </c>
      <c r="H139" s="233">
        <v>0</v>
      </c>
      <c r="I139" s="233">
        <v>0</v>
      </c>
      <c r="J139" s="233">
        <v>30303.03</v>
      </c>
      <c r="K139" s="233">
        <v>0</v>
      </c>
      <c r="L139" s="233">
        <v>0</v>
      </c>
      <c r="M139" s="233">
        <v>0</v>
      </c>
      <c r="N139" s="233">
        <v>0</v>
      </c>
      <c r="O139" s="233">
        <f>SUM(E139:N139)</f>
        <v>30303.03</v>
      </c>
    </row>
    <row r="140" spans="1:15" s="182" customFormat="1" ht="56.25" customHeight="1" x14ac:dyDescent="0.3">
      <c r="A140" s="326" t="s">
        <v>360</v>
      </c>
      <c r="B140" s="329" t="s">
        <v>364</v>
      </c>
      <c r="C140" s="329" t="s">
        <v>264</v>
      </c>
      <c r="D140" s="299" t="s">
        <v>238</v>
      </c>
      <c r="E140" s="213"/>
      <c r="F140" s="219"/>
      <c r="G140" s="219"/>
      <c r="H140" s="233"/>
      <c r="I140" s="233"/>
      <c r="J140" s="233"/>
      <c r="K140" s="233">
        <f>SUM(K141:K142)</f>
        <v>3030303.03</v>
      </c>
      <c r="L140" s="233"/>
      <c r="M140" s="233"/>
      <c r="N140" s="233"/>
      <c r="O140" s="233"/>
    </row>
    <row r="141" spans="1:15" s="182" customFormat="1" ht="87" customHeight="1" x14ac:dyDescent="0.3">
      <c r="A141" s="343"/>
      <c r="B141" s="327"/>
      <c r="C141" s="327"/>
      <c r="D141" s="196" t="s">
        <v>236</v>
      </c>
      <c r="E141" s="213"/>
      <c r="F141" s="219"/>
      <c r="G141" s="219"/>
      <c r="H141" s="233"/>
      <c r="I141" s="233"/>
      <c r="J141" s="233"/>
      <c r="K141" s="233">
        <v>3000000</v>
      </c>
      <c r="L141" s="233"/>
      <c r="M141" s="233"/>
      <c r="N141" s="233"/>
      <c r="O141" s="233"/>
    </row>
    <row r="142" spans="1:15" s="182" customFormat="1" ht="87" customHeight="1" x14ac:dyDescent="0.3">
      <c r="A142" s="344"/>
      <c r="B142" s="328"/>
      <c r="C142" s="328"/>
      <c r="D142" s="299" t="s">
        <v>235</v>
      </c>
      <c r="E142" s="213"/>
      <c r="F142" s="219"/>
      <c r="G142" s="219"/>
      <c r="H142" s="233"/>
      <c r="I142" s="233"/>
      <c r="J142" s="233"/>
      <c r="K142" s="233">
        <v>30303.03</v>
      </c>
      <c r="L142" s="233"/>
      <c r="M142" s="233"/>
      <c r="N142" s="233"/>
      <c r="O142" s="233"/>
    </row>
    <row r="143" spans="1:15" s="182" customFormat="1" ht="87" customHeight="1" x14ac:dyDescent="0.3">
      <c r="A143" s="326" t="s">
        <v>361</v>
      </c>
      <c r="B143" s="329" t="s">
        <v>365</v>
      </c>
      <c r="C143" s="329" t="s">
        <v>264</v>
      </c>
      <c r="D143" s="299" t="s">
        <v>238</v>
      </c>
      <c r="E143" s="213"/>
      <c r="F143" s="219"/>
      <c r="G143" s="219"/>
      <c r="H143" s="233"/>
      <c r="I143" s="233"/>
      <c r="J143" s="233"/>
      <c r="K143" s="233">
        <f>SUM(K144:K145)</f>
        <v>3030303.03</v>
      </c>
      <c r="L143" s="233"/>
      <c r="M143" s="233"/>
      <c r="N143" s="233"/>
      <c r="O143" s="233"/>
    </row>
    <row r="144" spans="1:15" s="182" customFormat="1" ht="87" customHeight="1" x14ac:dyDescent="0.3">
      <c r="A144" s="343"/>
      <c r="B144" s="327"/>
      <c r="C144" s="327"/>
      <c r="D144" s="196" t="s">
        <v>236</v>
      </c>
      <c r="E144" s="213"/>
      <c r="F144" s="219"/>
      <c r="G144" s="219"/>
      <c r="H144" s="233"/>
      <c r="I144" s="233"/>
      <c r="J144" s="233"/>
      <c r="K144" s="233">
        <v>3000000</v>
      </c>
      <c r="L144" s="233"/>
      <c r="M144" s="233"/>
      <c r="N144" s="233"/>
      <c r="O144" s="233"/>
    </row>
    <row r="145" spans="1:15" s="182" customFormat="1" ht="96" customHeight="1" x14ac:dyDescent="0.3">
      <c r="A145" s="344"/>
      <c r="B145" s="328"/>
      <c r="C145" s="328"/>
      <c r="D145" s="299" t="s">
        <v>235</v>
      </c>
      <c r="E145" s="213"/>
      <c r="F145" s="219"/>
      <c r="G145" s="219"/>
      <c r="H145" s="233"/>
      <c r="I145" s="233"/>
      <c r="J145" s="233"/>
      <c r="K145" s="233">
        <v>30303.03</v>
      </c>
      <c r="L145" s="233"/>
      <c r="M145" s="233"/>
      <c r="N145" s="233"/>
      <c r="O145" s="233"/>
    </row>
    <row r="146" spans="1:15" s="182" customFormat="1" ht="87" customHeight="1" x14ac:dyDescent="0.3">
      <c r="A146" s="332" t="s">
        <v>315</v>
      </c>
      <c r="B146" s="334" t="s">
        <v>330</v>
      </c>
      <c r="C146" s="336" t="s">
        <v>243</v>
      </c>
      <c r="D146" s="273" t="s">
        <v>238</v>
      </c>
      <c r="E146" s="187">
        <f>E147+E148+E149</f>
        <v>0</v>
      </c>
      <c r="F146" s="226">
        <f t="shared" ref="F146:O146" si="64">F147+F148+F149</f>
        <v>0</v>
      </c>
      <c r="G146" s="226">
        <f t="shared" si="64"/>
        <v>0</v>
      </c>
      <c r="H146" s="226">
        <f t="shared" si="64"/>
        <v>512153</v>
      </c>
      <c r="I146" s="226">
        <f t="shared" si="64"/>
        <v>273075</v>
      </c>
      <c r="J146" s="226">
        <f t="shared" si="64"/>
        <v>0</v>
      </c>
      <c r="K146" s="226">
        <f t="shared" si="64"/>
        <v>0</v>
      </c>
      <c r="L146" s="226">
        <f t="shared" si="64"/>
        <v>0</v>
      </c>
      <c r="M146" s="226">
        <f t="shared" si="64"/>
        <v>0</v>
      </c>
      <c r="N146" s="226">
        <f t="shared" si="64"/>
        <v>0</v>
      </c>
      <c r="O146" s="226">
        <f t="shared" si="64"/>
        <v>785228</v>
      </c>
    </row>
    <row r="147" spans="1:15" s="182" customFormat="1" ht="87" customHeight="1" x14ac:dyDescent="0.3">
      <c r="A147" s="333"/>
      <c r="B147" s="335"/>
      <c r="C147" s="337"/>
      <c r="D147" s="271" t="s">
        <v>50</v>
      </c>
      <c r="E147" s="188">
        <v>0</v>
      </c>
      <c r="F147" s="227">
        <v>0</v>
      </c>
      <c r="G147" s="227">
        <v>0</v>
      </c>
      <c r="H147" s="228">
        <v>0</v>
      </c>
      <c r="I147" s="228">
        <v>0</v>
      </c>
      <c r="J147" s="228">
        <v>0</v>
      </c>
      <c r="K147" s="228">
        <v>0</v>
      </c>
      <c r="L147" s="228">
        <v>0</v>
      </c>
      <c r="M147" s="228">
        <v>0</v>
      </c>
      <c r="N147" s="228">
        <v>0</v>
      </c>
      <c r="O147" s="228">
        <f>SUM(E147:N147)</f>
        <v>0</v>
      </c>
    </row>
    <row r="148" spans="1:15" s="182" customFormat="1" ht="87" customHeight="1" x14ac:dyDescent="0.3">
      <c r="A148" s="333"/>
      <c r="B148" s="335"/>
      <c r="C148" s="337"/>
      <c r="D148" s="273" t="s">
        <v>236</v>
      </c>
      <c r="E148" s="187">
        <v>0</v>
      </c>
      <c r="F148" s="226">
        <v>0</v>
      </c>
      <c r="G148" s="226">
        <v>0</v>
      </c>
      <c r="H148" s="228">
        <v>0</v>
      </c>
      <c r="I148" s="228">
        <v>0</v>
      </c>
      <c r="J148" s="228">
        <v>0</v>
      </c>
      <c r="K148" s="228">
        <v>0</v>
      </c>
      <c r="L148" s="228">
        <v>0</v>
      </c>
      <c r="M148" s="228">
        <v>0</v>
      </c>
      <c r="N148" s="228">
        <v>0</v>
      </c>
      <c r="O148" s="228">
        <f>SUM(E148:N148)</f>
        <v>0</v>
      </c>
    </row>
    <row r="149" spans="1:15" s="182" customFormat="1" ht="87" customHeight="1" x14ac:dyDescent="0.3">
      <c r="A149" s="333"/>
      <c r="B149" s="335"/>
      <c r="C149" s="337"/>
      <c r="D149" s="270" t="s">
        <v>235</v>
      </c>
      <c r="E149" s="189">
        <v>0</v>
      </c>
      <c r="F149" s="230">
        <v>0</v>
      </c>
      <c r="G149" s="230">
        <v>0</v>
      </c>
      <c r="H149" s="231">
        <v>512153</v>
      </c>
      <c r="I149" s="231">
        <v>273075</v>
      </c>
      <c r="J149" s="231">
        <v>0</v>
      </c>
      <c r="K149" s="231">
        <v>0</v>
      </c>
      <c r="L149" s="231">
        <v>0</v>
      </c>
      <c r="M149" s="231">
        <v>0</v>
      </c>
      <c r="N149" s="231">
        <v>0</v>
      </c>
      <c r="O149" s="231">
        <f>SUM(E149:N149)</f>
        <v>785228</v>
      </c>
    </row>
    <row r="150" spans="1:15" s="182" customFormat="1" ht="87" customHeight="1" x14ac:dyDescent="0.3">
      <c r="A150" s="332" t="s">
        <v>316</v>
      </c>
      <c r="B150" s="334" t="s">
        <v>314</v>
      </c>
      <c r="C150" s="336" t="s">
        <v>311</v>
      </c>
      <c r="D150" s="273" t="s">
        <v>238</v>
      </c>
      <c r="E150" s="187">
        <f>E151+E152+E153</f>
        <v>0</v>
      </c>
      <c r="F150" s="226">
        <f t="shared" ref="F150:O150" si="65">F151+F152+F153</f>
        <v>0</v>
      </c>
      <c r="G150" s="226">
        <f t="shared" si="65"/>
        <v>0</v>
      </c>
      <c r="H150" s="226">
        <f t="shared" si="65"/>
        <v>87350</v>
      </c>
      <c r="I150" s="226">
        <f t="shared" si="65"/>
        <v>0</v>
      </c>
      <c r="J150" s="226">
        <f t="shared" si="65"/>
        <v>0</v>
      </c>
      <c r="K150" s="226">
        <f t="shared" si="65"/>
        <v>0</v>
      </c>
      <c r="L150" s="226">
        <f t="shared" si="65"/>
        <v>0</v>
      </c>
      <c r="M150" s="226">
        <f t="shared" si="65"/>
        <v>0</v>
      </c>
      <c r="N150" s="226">
        <f t="shared" si="65"/>
        <v>0</v>
      </c>
      <c r="O150" s="226">
        <f t="shared" si="65"/>
        <v>87350</v>
      </c>
    </row>
    <row r="151" spans="1:15" s="182" customFormat="1" ht="87" customHeight="1" x14ac:dyDescent="0.3">
      <c r="A151" s="333"/>
      <c r="B151" s="335"/>
      <c r="C151" s="337"/>
      <c r="D151" s="271" t="s">
        <v>50</v>
      </c>
      <c r="E151" s="188">
        <v>0</v>
      </c>
      <c r="F151" s="227">
        <v>0</v>
      </c>
      <c r="G151" s="227">
        <v>0</v>
      </c>
      <c r="H151" s="228">
        <v>0</v>
      </c>
      <c r="I151" s="228">
        <v>0</v>
      </c>
      <c r="J151" s="228">
        <v>0</v>
      </c>
      <c r="K151" s="228">
        <v>0</v>
      </c>
      <c r="L151" s="228">
        <v>0</v>
      </c>
      <c r="M151" s="228">
        <v>0</v>
      </c>
      <c r="N151" s="228">
        <v>0</v>
      </c>
      <c r="O151" s="228">
        <f>SUM(E151:N151)</f>
        <v>0</v>
      </c>
    </row>
    <row r="152" spans="1:15" s="182" customFormat="1" ht="87" customHeight="1" x14ac:dyDescent="0.3">
      <c r="A152" s="333"/>
      <c r="B152" s="335"/>
      <c r="C152" s="337"/>
      <c r="D152" s="273" t="s">
        <v>236</v>
      </c>
      <c r="E152" s="187">
        <v>0</v>
      </c>
      <c r="F152" s="226">
        <v>0</v>
      </c>
      <c r="G152" s="226">
        <v>0</v>
      </c>
      <c r="H152" s="228">
        <v>0</v>
      </c>
      <c r="I152" s="228">
        <v>0</v>
      </c>
      <c r="J152" s="228">
        <v>0</v>
      </c>
      <c r="K152" s="228">
        <v>0</v>
      </c>
      <c r="L152" s="228">
        <v>0</v>
      </c>
      <c r="M152" s="228">
        <v>0</v>
      </c>
      <c r="N152" s="228">
        <v>0</v>
      </c>
      <c r="O152" s="228">
        <f>SUM(E152:N152)</f>
        <v>0</v>
      </c>
    </row>
    <row r="153" spans="1:15" s="182" customFormat="1" ht="87" customHeight="1" x14ac:dyDescent="0.3">
      <c r="A153" s="333"/>
      <c r="B153" s="335"/>
      <c r="C153" s="337"/>
      <c r="D153" s="270" t="s">
        <v>235</v>
      </c>
      <c r="E153" s="189">
        <v>0</v>
      </c>
      <c r="F153" s="230">
        <v>0</v>
      </c>
      <c r="G153" s="230">
        <v>0</v>
      </c>
      <c r="H153" s="231">
        <v>87350</v>
      </c>
      <c r="I153" s="231">
        <v>0</v>
      </c>
      <c r="J153" s="231">
        <v>0</v>
      </c>
      <c r="K153" s="231">
        <v>0</v>
      </c>
      <c r="L153" s="231">
        <v>0</v>
      </c>
      <c r="M153" s="231">
        <v>0</v>
      </c>
      <c r="N153" s="231">
        <v>0</v>
      </c>
      <c r="O153" s="231">
        <f>SUM(E153:N153)</f>
        <v>87350</v>
      </c>
    </row>
    <row r="154" spans="1:15" s="182" customFormat="1" ht="87" customHeight="1" x14ac:dyDescent="0.3">
      <c r="A154" s="332" t="s">
        <v>327</v>
      </c>
      <c r="B154" s="334" t="s">
        <v>328</v>
      </c>
      <c r="C154" s="336" t="s">
        <v>264</v>
      </c>
      <c r="D154" s="273" t="s">
        <v>238</v>
      </c>
      <c r="E154" s="187">
        <f>E155+E156+E158</f>
        <v>0</v>
      </c>
      <c r="F154" s="226">
        <f t="shared" ref="F154:H154" si="66">F155+F156+F158</f>
        <v>0</v>
      </c>
      <c r="G154" s="226">
        <f t="shared" si="66"/>
        <v>0</v>
      </c>
      <c r="H154" s="226">
        <f t="shared" si="66"/>
        <v>0</v>
      </c>
      <c r="I154" s="226">
        <f>I155+I156+I158+I157</f>
        <v>2845541</v>
      </c>
      <c r="J154" s="226">
        <f t="shared" ref="J154:O154" si="67">J155+J156+J158</f>
        <v>0</v>
      </c>
      <c r="K154" s="226">
        <f t="shared" si="67"/>
        <v>0</v>
      </c>
      <c r="L154" s="226">
        <f t="shared" si="67"/>
        <v>0</v>
      </c>
      <c r="M154" s="226">
        <f t="shared" si="67"/>
        <v>0</v>
      </c>
      <c r="N154" s="226">
        <f t="shared" si="67"/>
        <v>0</v>
      </c>
      <c r="O154" s="226">
        <f t="shared" si="67"/>
        <v>2845541</v>
      </c>
    </row>
    <row r="155" spans="1:15" s="182" customFormat="1" ht="87" customHeight="1" x14ac:dyDescent="0.3">
      <c r="A155" s="333"/>
      <c r="B155" s="335"/>
      <c r="C155" s="337"/>
      <c r="D155" s="277" t="s">
        <v>50</v>
      </c>
      <c r="E155" s="188">
        <v>0</v>
      </c>
      <c r="F155" s="227">
        <v>0</v>
      </c>
      <c r="G155" s="227">
        <v>0</v>
      </c>
      <c r="H155" s="228">
        <v>0</v>
      </c>
      <c r="I155" s="228">
        <v>0</v>
      </c>
      <c r="J155" s="228">
        <v>0</v>
      </c>
      <c r="K155" s="228">
        <v>0</v>
      </c>
      <c r="L155" s="228">
        <v>0</v>
      </c>
      <c r="M155" s="228">
        <v>0</v>
      </c>
      <c r="N155" s="228">
        <v>0</v>
      </c>
      <c r="O155" s="228">
        <f>SUM(E155:N155)</f>
        <v>0</v>
      </c>
    </row>
    <row r="156" spans="1:15" s="182" customFormat="1" ht="87" customHeight="1" x14ac:dyDescent="0.3">
      <c r="A156" s="333"/>
      <c r="B156" s="335"/>
      <c r="C156" s="337"/>
      <c r="D156" s="273" t="s">
        <v>236</v>
      </c>
      <c r="E156" s="187">
        <v>0</v>
      </c>
      <c r="F156" s="226">
        <v>0</v>
      </c>
      <c r="G156" s="226">
        <v>0</v>
      </c>
      <c r="H156" s="228">
        <v>0</v>
      </c>
      <c r="I156" s="228">
        <v>0</v>
      </c>
      <c r="J156" s="228">
        <v>0</v>
      </c>
      <c r="K156" s="228">
        <v>0</v>
      </c>
      <c r="L156" s="228">
        <v>0</v>
      </c>
      <c r="M156" s="228">
        <v>0</v>
      </c>
      <c r="N156" s="228">
        <v>0</v>
      </c>
      <c r="O156" s="228">
        <f>SUM(E156:N156)</f>
        <v>0</v>
      </c>
    </row>
    <row r="157" spans="1:15" s="182" customFormat="1" ht="87" customHeight="1" x14ac:dyDescent="0.3">
      <c r="A157" s="333"/>
      <c r="B157" s="335"/>
      <c r="C157" s="337"/>
      <c r="D157" s="276" t="s">
        <v>235</v>
      </c>
      <c r="E157" s="187">
        <v>0</v>
      </c>
      <c r="F157" s="226">
        <v>0</v>
      </c>
      <c r="G157" s="226">
        <v>0</v>
      </c>
      <c r="H157" s="228">
        <v>0</v>
      </c>
      <c r="I157" s="228">
        <v>0</v>
      </c>
      <c r="J157" s="228">
        <v>0</v>
      </c>
      <c r="K157" s="228">
        <v>0</v>
      </c>
      <c r="L157" s="228">
        <v>0</v>
      </c>
      <c r="M157" s="228">
        <v>0</v>
      </c>
      <c r="N157" s="228">
        <v>0</v>
      </c>
      <c r="O157" s="228">
        <f>SUM(E157:N157)</f>
        <v>0</v>
      </c>
    </row>
    <row r="158" spans="1:15" s="182" customFormat="1" ht="87" customHeight="1" x14ac:dyDescent="0.3">
      <c r="A158" s="333"/>
      <c r="B158" s="335"/>
      <c r="C158" s="337"/>
      <c r="D158" s="276" t="s">
        <v>329</v>
      </c>
      <c r="E158" s="187">
        <v>0</v>
      </c>
      <c r="F158" s="279">
        <v>0</v>
      </c>
      <c r="G158" s="279">
        <v>0</v>
      </c>
      <c r="H158" s="280">
        <v>0</v>
      </c>
      <c r="I158" s="280">
        <v>2845541</v>
      </c>
      <c r="J158" s="280">
        <v>0</v>
      </c>
      <c r="K158" s="280">
        <v>0</v>
      </c>
      <c r="L158" s="280">
        <v>0</v>
      </c>
      <c r="M158" s="280">
        <v>0</v>
      </c>
      <c r="N158" s="231">
        <v>0</v>
      </c>
      <c r="O158" s="231">
        <f>SUM(E158:N158)</f>
        <v>2845541</v>
      </c>
    </row>
    <row r="159" spans="1:15" s="182" customFormat="1" ht="30.75" customHeight="1" x14ac:dyDescent="0.3">
      <c r="A159" s="338" t="s">
        <v>334</v>
      </c>
      <c r="B159" s="334" t="s">
        <v>335</v>
      </c>
      <c r="C159" s="334" t="s">
        <v>243</v>
      </c>
      <c r="D159" s="273" t="s">
        <v>238</v>
      </c>
      <c r="E159" s="187">
        <f>E160+E161+E162</f>
        <v>0</v>
      </c>
      <c r="F159" s="268">
        <f>F160+F161+F162</f>
        <v>0</v>
      </c>
      <c r="G159" s="268">
        <f>G160+G161+G162</f>
        <v>0</v>
      </c>
      <c r="H159" s="268">
        <f>H160+H161+H162</f>
        <v>0</v>
      </c>
      <c r="I159" s="268">
        <f>I160+I161+I162</f>
        <v>150000</v>
      </c>
      <c r="J159" s="268">
        <f>J160+J161+J162+J163</f>
        <v>0</v>
      </c>
      <c r="K159" s="268">
        <f>K160+K161+K162</f>
        <v>0</v>
      </c>
      <c r="L159" s="268">
        <f>L160+L161+L162</f>
        <v>0</v>
      </c>
      <c r="M159" s="268">
        <f>M160+M161+M162</f>
        <v>0</v>
      </c>
      <c r="N159" s="187">
        <f>N160+N161+N162</f>
        <v>0</v>
      </c>
      <c r="O159" s="226">
        <f>SUM(F159:N159)</f>
        <v>150000</v>
      </c>
    </row>
    <row r="160" spans="1:15" s="182" customFormat="1" ht="47.45" customHeight="1" x14ac:dyDescent="0.3">
      <c r="A160" s="351"/>
      <c r="B160" s="335"/>
      <c r="C160" s="335"/>
      <c r="D160" s="271" t="s">
        <v>50</v>
      </c>
      <c r="E160" s="188">
        <v>0</v>
      </c>
      <c r="F160" s="281">
        <v>0</v>
      </c>
      <c r="G160" s="281">
        <v>0</v>
      </c>
      <c r="H160" s="282">
        <v>0</v>
      </c>
      <c r="I160" s="282">
        <v>0</v>
      </c>
      <c r="J160" s="282">
        <v>0</v>
      </c>
      <c r="K160" s="282">
        <v>0</v>
      </c>
      <c r="L160" s="282">
        <v>0</v>
      </c>
      <c r="M160" s="282">
        <v>0</v>
      </c>
      <c r="N160" s="228">
        <v>0</v>
      </c>
      <c r="O160" s="226">
        <f t="shared" ref="O160:O164" si="68">SUM(F160:N160)</f>
        <v>0</v>
      </c>
    </row>
    <row r="161" spans="1:15" ht="69.75" customHeight="1" x14ac:dyDescent="0.3">
      <c r="A161" s="351"/>
      <c r="B161" s="335"/>
      <c r="C161" s="335"/>
      <c r="D161" s="273" t="s">
        <v>236</v>
      </c>
      <c r="E161" s="187">
        <v>0</v>
      </c>
      <c r="F161" s="269">
        <v>0</v>
      </c>
      <c r="G161" s="269">
        <v>0</v>
      </c>
      <c r="H161" s="282">
        <v>0</v>
      </c>
      <c r="I161" s="282">
        <v>0</v>
      </c>
      <c r="J161" s="282">
        <v>0</v>
      </c>
      <c r="K161" s="282">
        <v>0</v>
      </c>
      <c r="L161" s="282">
        <v>0</v>
      </c>
      <c r="M161" s="282">
        <v>0</v>
      </c>
      <c r="N161" s="228">
        <v>0</v>
      </c>
      <c r="O161" s="226">
        <f t="shared" si="68"/>
        <v>0</v>
      </c>
    </row>
    <row r="162" spans="1:15" ht="96" customHeight="1" x14ac:dyDescent="0.3">
      <c r="A162" s="351"/>
      <c r="B162" s="335"/>
      <c r="C162" s="335"/>
      <c r="D162" s="270" t="s">
        <v>235</v>
      </c>
      <c r="E162" s="189">
        <v>0</v>
      </c>
      <c r="F162" s="279">
        <v>0</v>
      </c>
      <c r="G162" s="279">
        <v>0</v>
      </c>
      <c r="H162" s="280">
        <v>0</v>
      </c>
      <c r="I162" s="280">
        <v>150000</v>
      </c>
      <c r="J162" s="280">
        <v>0</v>
      </c>
      <c r="K162" s="280">
        <v>0</v>
      </c>
      <c r="L162" s="280">
        <v>0</v>
      </c>
      <c r="M162" s="280">
        <v>0</v>
      </c>
      <c r="N162" s="231">
        <v>0</v>
      </c>
      <c r="O162" s="230">
        <f t="shared" si="68"/>
        <v>150000</v>
      </c>
    </row>
    <row r="163" spans="1:15" ht="96" customHeight="1" x14ac:dyDescent="0.3">
      <c r="A163" s="339"/>
      <c r="B163" s="340"/>
      <c r="C163" s="340"/>
      <c r="D163" s="273" t="s">
        <v>337</v>
      </c>
      <c r="E163" s="187">
        <v>0</v>
      </c>
      <c r="F163" s="269">
        <v>0</v>
      </c>
      <c r="G163" s="269">
        <v>0</v>
      </c>
      <c r="H163" s="282">
        <v>0</v>
      </c>
      <c r="I163" s="282">
        <v>0</v>
      </c>
      <c r="J163" s="282">
        <v>0</v>
      </c>
      <c r="K163" s="282">
        <v>0</v>
      </c>
      <c r="L163" s="282">
        <v>0</v>
      </c>
      <c r="M163" s="282">
        <v>0</v>
      </c>
      <c r="N163" s="228">
        <v>0</v>
      </c>
      <c r="O163" s="226">
        <f t="shared" si="68"/>
        <v>0</v>
      </c>
    </row>
    <row r="164" spans="1:15" ht="39.75" customHeight="1" x14ac:dyDescent="0.3">
      <c r="A164" s="338" t="s">
        <v>350</v>
      </c>
      <c r="B164" s="334" t="s">
        <v>351</v>
      </c>
      <c r="C164" s="334" t="s">
        <v>243</v>
      </c>
      <c r="D164" s="273" t="s">
        <v>238</v>
      </c>
      <c r="E164" s="187">
        <v>0</v>
      </c>
      <c r="F164" s="269">
        <v>0</v>
      </c>
      <c r="G164" s="269">
        <v>0</v>
      </c>
      <c r="H164" s="282">
        <v>0</v>
      </c>
      <c r="I164" s="282">
        <v>0</v>
      </c>
      <c r="J164" s="282">
        <v>358000</v>
      </c>
      <c r="K164" s="282">
        <v>0</v>
      </c>
      <c r="L164" s="282">
        <v>0</v>
      </c>
      <c r="M164" s="282">
        <v>0</v>
      </c>
      <c r="N164" s="228">
        <v>0</v>
      </c>
      <c r="O164" s="226">
        <f t="shared" si="68"/>
        <v>358000</v>
      </c>
    </row>
    <row r="165" spans="1:15" ht="76.5" customHeight="1" x14ac:dyDescent="0.3">
      <c r="A165" s="339"/>
      <c r="B165" s="340"/>
      <c r="C165" s="340"/>
      <c r="D165" s="273" t="s">
        <v>337</v>
      </c>
      <c r="E165" s="187">
        <v>0</v>
      </c>
      <c r="F165" s="269">
        <v>0</v>
      </c>
      <c r="G165" s="269">
        <v>0</v>
      </c>
      <c r="H165" s="282">
        <v>0</v>
      </c>
      <c r="I165" s="282">
        <v>0</v>
      </c>
      <c r="J165" s="282">
        <v>358000</v>
      </c>
      <c r="K165" s="282">
        <v>0</v>
      </c>
      <c r="L165" s="282">
        <v>0</v>
      </c>
      <c r="M165" s="282">
        <v>0</v>
      </c>
      <c r="N165" s="228">
        <v>0</v>
      </c>
      <c r="O165" s="226">
        <f t="shared" ref="O165:O168" si="69">SUM(F165:N165)</f>
        <v>358000</v>
      </c>
    </row>
    <row r="166" spans="1:15" ht="59.25" customHeight="1" x14ac:dyDescent="0.3">
      <c r="A166" s="338" t="s">
        <v>352</v>
      </c>
      <c r="B166" s="334" t="s">
        <v>354</v>
      </c>
      <c r="C166" s="334"/>
      <c r="D166" s="273" t="s">
        <v>238</v>
      </c>
      <c r="E166" s="187">
        <v>0</v>
      </c>
      <c r="F166" s="269">
        <v>0</v>
      </c>
      <c r="G166" s="269">
        <v>0</v>
      </c>
      <c r="H166" s="282">
        <v>0</v>
      </c>
      <c r="I166" s="282">
        <v>0</v>
      </c>
      <c r="J166" s="282">
        <v>850000</v>
      </c>
      <c r="K166" s="282">
        <v>0</v>
      </c>
      <c r="L166" s="282">
        <v>0</v>
      </c>
      <c r="M166" s="282">
        <v>0</v>
      </c>
      <c r="N166" s="228">
        <v>0</v>
      </c>
      <c r="O166" s="226">
        <f t="shared" si="69"/>
        <v>850000</v>
      </c>
    </row>
    <row r="167" spans="1:15" ht="102" customHeight="1" x14ac:dyDescent="0.3">
      <c r="A167" s="339"/>
      <c r="B167" s="340"/>
      <c r="C167" s="340"/>
      <c r="D167" s="273" t="s">
        <v>235</v>
      </c>
      <c r="E167" s="187">
        <v>0</v>
      </c>
      <c r="F167" s="269">
        <v>0</v>
      </c>
      <c r="G167" s="269">
        <v>0</v>
      </c>
      <c r="H167" s="282">
        <v>0</v>
      </c>
      <c r="I167" s="282">
        <v>0</v>
      </c>
      <c r="J167" s="282">
        <v>850000</v>
      </c>
      <c r="K167" s="282">
        <v>0</v>
      </c>
      <c r="L167" s="282">
        <v>0</v>
      </c>
      <c r="M167" s="282">
        <v>0</v>
      </c>
      <c r="N167" s="228">
        <v>0</v>
      </c>
      <c r="O167" s="226">
        <f t="shared" si="69"/>
        <v>850000</v>
      </c>
    </row>
    <row r="168" spans="1:15" ht="161.25" customHeight="1" x14ac:dyDescent="0.3">
      <c r="A168" s="293" t="s">
        <v>353</v>
      </c>
      <c r="B168" s="294" t="s">
        <v>355</v>
      </c>
      <c r="C168" s="294" t="s">
        <v>264</v>
      </c>
      <c r="D168" s="196" t="s">
        <v>235</v>
      </c>
      <c r="E168" s="197">
        <v>0</v>
      </c>
      <c r="F168" s="295">
        <v>0</v>
      </c>
      <c r="G168" s="295">
        <v>0</v>
      </c>
      <c r="H168" s="296">
        <v>0</v>
      </c>
      <c r="I168" s="296">
        <v>0</v>
      </c>
      <c r="J168" s="296">
        <v>850000</v>
      </c>
      <c r="K168" s="296">
        <v>0</v>
      </c>
      <c r="L168" s="296">
        <v>0</v>
      </c>
      <c r="M168" s="296">
        <v>0</v>
      </c>
      <c r="N168" s="218">
        <v>0</v>
      </c>
      <c r="O168" s="217">
        <f t="shared" si="69"/>
        <v>850000</v>
      </c>
    </row>
    <row r="169" spans="1:15" ht="45" customHeight="1" x14ac:dyDescent="0.3">
      <c r="A169" s="348" t="s">
        <v>356</v>
      </c>
      <c r="B169" s="338" t="s">
        <v>357</v>
      </c>
      <c r="C169" s="294"/>
      <c r="D169" s="273" t="s">
        <v>238</v>
      </c>
      <c r="E169" s="218">
        <v>0</v>
      </c>
      <c r="F169" s="218">
        <v>0</v>
      </c>
      <c r="G169" s="218">
        <v>0</v>
      </c>
      <c r="H169" s="218">
        <v>0</v>
      </c>
      <c r="I169" s="218">
        <v>0</v>
      </c>
      <c r="J169" s="218">
        <v>0</v>
      </c>
      <c r="K169" s="296">
        <f>SUM(K170:K171)</f>
        <v>10397749.49</v>
      </c>
      <c r="L169" s="296">
        <f t="shared" ref="L169:M169" si="70">SUM(L170:L171)</f>
        <v>0</v>
      </c>
      <c r="M169" s="296">
        <f t="shared" si="70"/>
        <v>0</v>
      </c>
      <c r="N169" s="296">
        <f>SUM(N170:N171)</f>
        <v>0</v>
      </c>
      <c r="O169" s="217"/>
    </row>
    <row r="170" spans="1:15" ht="55.5" customHeight="1" x14ac:dyDescent="0.3">
      <c r="A170" s="349"/>
      <c r="B170" s="351"/>
      <c r="C170" s="294"/>
      <c r="D170" s="273" t="s">
        <v>236</v>
      </c>
      <c r="E170" s="218">
        <v>0</v>
      </c>
      <c r="F170" s="218">
        <v>0</v>
      </c>
      <c r="G170" s="218">
        <v>0</v>
      </c>
      <c r="H170" s="218">
        <v>0</v>
      </c>
      <c r="I170" s="218">
        <v>0</v>
      </c>
      <c r="J170" s="218">
        <v>0</v>
      </c>
      <c r="K170" s="296">
        <f>SUM(K173)</f>
        <v>10293772</v>
      </c>
      <c r="L170" s="296">
        <f t="shared" ref="L170:M170" si="71">SUM(L173)</f>
        <v>0</v>
      </c>
      <c r="M170" s="296">
        <f t="shared" si="71"/>
        <v>0</v>
      </c>
      <c r="N170" s="296">
        <f>SUM(N173)</f>
        <v>0</v>
      </c>
      <c r="O170" s="217"/>
    </row>
    <row r="171" spans="1:15" ht="115.5" customHeight="1" x14ac:dyDescent="0.3">
      <c r="A171" s="350"/>
      <c r="B171" s="339"/>
      <c r="C171" s="294"/>
      <c r="D171" s="297" t="s">
        <v>235</v>
      </c>
      <c r="E171" s="218">
        <v>0</v>
      </c>
      <c r="F171" s="218">
        <v>0</v>
      </c>
      <c r="G171" s="218">
        <v>0</v>
      </c>
      <c r="H171" s="218">
        <v>0</v>
      </c>
      <c r="I171" s="218">
        <v>0</v>
      </c>
      <c r="J171" s="218">
        <v>0</v>
      </c>
      <c r="K171" s="296">
        <f>SUM(K174)</f>
        <v>103977.49</v>
      </c>
      <c r="L171" s="296">
        <f t="shared" ref="L171:M171" si="72">SUM(L174)</f>
        <v>0</v>
      </c>
      <c r="M171" s="296">
        <f t="shared" si="72"/>
        <v>0</v>
      </c>
      <c r="N171" s="296">
        <f>SUM(N174)</f>
        <v>0</v>
      </c>
      <c r="O171" s="217"/>
    </row>
    <row r="172" spans="1:15" ht="45" customHeight="1" x14ac:dyDescent="0.3">
      <c r="A172" s="348" t="s">
        <v>358</v>
      </c>
      <c r="B172" s="326" t="s">
        <v>359</v>
      </c>
      <c r="C172" s="326" t="s">
        <v>264</v>
      </c>
      <c r="D172" s="273" t="s">
        <v>238</v>
      </c>
      <c r="E172" s="218">
        <v>0</v>
      </c>
      <c r="F172" s="218">
        <v>0</v>
      </c>
      <c r="G172" s="218">
        <v>0</v>
      </c>
      <c r="H172" s="218">
        <v>0</v>
      </c>
      <c r="I172" s="218">
        <v>0</v>
      </c>
      <c r="J172" s="218">
        <v>0</v>
      </c>
      <c r="K172" s="296">
        <f>SUM(K173:K174)</f>
        <v>10397749.49</v>
      </c>
      <c r="L172" s="218">
        <v>0</v>
      </c>
      <c r="M172" s="218">
        <v>0</v>
      </c>
      <c r="N172" s="218">
        <v>0</v>
      </c>
      <c r="O172" s="217"/>
    </row>
    <row r="173" spans="1:15" ht="55.5" customHeight="1" x14ac:dyDescent="0.3">
      <c r="A173" s="349"/>
      <c r="B173" s="343"/>
      <c r="C173" s="343"/>
      <c r="D173" s="273" t="s">
        <v>236</v>
      </c>
      <c r="E173" s="218">
        <v>0</v>
      </c>
      <c r="F173" s="218">
        <v>0</v>
      </c>
      <c r="G173" s="218">
        <v>0</v>
      </c>
      <c r="H173" s="218">
        <v>0</v>
      </c>
      <c r="I173" s="218">
        <v>0</v>
      </c>
      <c r="J173" s="218">
        <v>0</v>
      </c>
      <c r="K173" s="296">
        <v>10293772</v>
      </c>
      <c r="L173" s="218">
        <v>0</v>
      </c>
      <c r="M173" s="218">
        <v>0</v>
      </c>
      <c r="N173" s="218"/>
      <c r="O173" s="217"/>
    </row>
    <row r="174" spans="1:15" ht="111.75" customHeight="1" x14ac:dyDescent="0.3">
      <c r="A174" s="350"/>
      <c r="B174" s="344"/>
      <c r="C174" s="344"/>
      <c r="D174" s="297" t="s">
        <v>349</v>
      </c>
      <c r="E174" s="218">
        <v>0</v>
      </c>
      <c r="F174" s="218">
        <v>0</v>
      </c>
      <c r="G174" s="218">
        <v>0</v>
      </c>
      <c r="H174" s="218">
        <v>0</v>
      </c>
      <c r="I174" s="218">
        <v>0</v>
      </c>
      <c r="J174" s="218">
        <v>0</v>
      </c>
      <c r="K174" s="296">
        <v>103977.49</v>
      </c>
      <c r="L174" s="218">
        <v>0</v>
      </c>
      <c r="M174" s="218">
        <v>0</v>
      </c>
      <c r="N174" s="218">
        <v>0</v>
      </c>
      <c r="O174" s="217"/>
    </row>
    <row r="175" spans="1:15" ht="44.45" customHeight="1" thickBot="1" x14ac:dyDescent="0.35">
      <c r="A175" s="345" t="s">
        <v>281</v>
      </c>
      <c r="B175" s="346"/>
      <c r="C175" s="346"/>
      <c r="D175" s="346"/>
      <c r="E175" s="346"/>
      <c r="F175" s="346"/>
      <c r="G175" s="346"/>
      <c r="H175" s="346"/>
      <c r="I175" s="346"/>
      <c r="J175" s="346"/>
      <c r="K175" s="346"/>
      <c r="L175" s="346"/>
      <c r="M175" s="346"/>
      <c r="N175" s="346"/>
      <c r="O175" s="347"/>
    </row>
    <row r="176" spans="1:15" ht="39" customHeight="1" x14ac:dyDescent="0.3">
      <c r="A176" s="358" t="s">
        <v>238</v>
      </c>
      <c r="B176" s="359"/>
      <c r="C176" s="359"/>
      <c r="D176" s="360"/>
      <c r="E176" s="265">
        <f t="shared" ref="E176:O176" si="73">E177+E178+E179</f>
        <v>0</v>
      </c>
      <c r="F176" s="266">
        <f t="shared" si="73"/>
        <v>264576.18</v>
      </c>
      <c r="G176" s="266">
        <f>G177+G178+G179</f>
        <v>1207434.45</v>
      </c>
      <c r="H176" s="266">
        <f t="shared" si="73"/>
        <v>1784919.62</v>
      </c>
      <c r="I176" s="266">
        <f>I177+I178+I179</f>
        <v>2253662.7199999997</v>
      </c>
      <c r="J176" s="266">
        <f t="shared" si="73"/>
        <v>5478364.1200000001</v>
      </c>
      <c r="K176" s="266">
        <f>K177+K178+K179</f>
        <v>10166312.970000001</v>
      </c>
      <c r="L176" s="266">
        <f t="shared" si="73"/>
        <v>1179803.03</v>
      </c>
      <c r="M176" s="266">
        <f t="shared" si="73"/>
        <v>1179803.03</v>
      </c>
      <c r="N176" s="266">
        <f t="shared" si="73"/>
        <v>0</v>
      </c>
      <c r="O176" s="244">
        <f t="shared" si="73"/>
        <v>11900547.58</v>
      </c>
    </row>
    <row r="177" spans="1:15" s="181" customFormat="1" ht="38.25" customHeight="1" x14ac:dyDescent="0.3">
      <c r="A177" s="355" t="s">
        <v>50</v>
      </c>
      <c r="B177" s="356"/>
      <c r="C177" s="356"/>
      <c r="D177" s="357"/>
      <c r="E177" s="267">
        <f t="shared" ref="E177:H179" si="74">E181+E193+E185+E202+E206+E210+E214+E218</f>
        <v>0</v>
      </c>
      <c r="F177" s="267">
        <f t="shared" si="74"/>
        <v>0</v>
      </c>
      <c r="G177" s="267">
        <f t="shared" si="74"/>
        <v>0</v>
      </c>
      <c r="H177" s="267">
        <f t="shared" si="74"/>
        <v>0</v>
      </c>
      <c r="I177" s="267">
        <f>I181+I193+I185+I202+I206+I210+I214+I218+I189</f>
        <v>0</v>
      </c>
      <c r="J177" s="267">
        <f t="shared" ref="J177:N178" si="75">J181+J193+J185+J202+J206+J210+J214+J218</f>
        <v>0</v>
      </c>
      <c r="K177" s="267">
        <f t="shared" si="75"/>
        <v>0</v>
      </c>
      <c r="L177" s="267">
        <f t="shared" si="75"/>
        <v>0</v>
      </c>
      <c r="M177" s="267">
        <f t="shared" si="75"/>
        <v>0</v>
      </c>
      <c r="N177" s="267">
        <f t="shared" si="75"/>
        <v>0</v>
      </c>
      <c r="O177" s="229">
        <f>O181+O185+O193+O202+O206+O210+O218</f>
        <v>0</v>
      </c>
    </row>
    <row r="178" spans="1:15" s="182" customFormat="1" ht="40.5" customHeight="1" x14ac:dyDescent="0.3">
      <c r="A178" s="355" t="s">
        <v>236</v>
      </c>
      <c r="B178" s="356"/>
      <c r="C178" s="356"/>
      <c r="D178" s="357"/>
      <c r="E178" s="267">
        <f t="shared" si="74"/>
        <v>0</v>
      </c>
      <c r="F178" s="267">
        <f t="shared" si="74"/>
        <v>146096.18</v>
      </c>
      <c r="G178" s="267">
        <f t="shared" si="74"/>
        <v>149247.45000000001</v>
      </c>
      <c r="H178" s="267">
        <f t="shared" si="74"/>
        <v>1711442.8900000001</v>
      </c>
      <c r="I178" s="267">
        <f>I182+I194+I186+I203+I207+I211+I215+I219+I190</f>
        <v>1273913.69</v>
      </c>
      <c r="J178" s="267">
        <f t="shared" si="75"/>
        <v>5089455.4800000004</v>
      </c>
      <c r="K178" s="267">
        <f t="shared" si="75"/>
        <v>10162596.84</v>
      </c>
      <c r="L178" s="267">
        <f t="shared" si="75"/>
        <v>1168005</v>
      </c>
      <c r="M178" s="267">
        <f t="shared" si="75"/>
        <v>1168005</v>
      </c>
      <c r="N178" s="267">
        <f t="shared" si="75"/>
        <v>0</v>
      </c>
      <c r="O178" s="229">
        <f>O182+O194+O186+O203+O207+O211+O219</f>
        <v>9600257</v>
      </c>
    </row>
    <row r="179" spans="1:15" ht="18.75" customHeight="1" x14ac:dyDescent="0.3">
      <c r="A179" s="355" t="s">
        <v>235</v>
      </c>
      <c r="B179" s="356"/>
      <c r="C179" s="356"/>
      <c r="D179" s="357"/>
      <c r="E179" s="267">
        <f t="shared" si="74"/>
        <v>0</v>
      </c>
      <c r="F179" s="267">
        <f t="shared" si="74"/>
        <v>118480</v>
      </c>
      <c r="G179" s="267">
        <f t="shared" si="74"/>
        <v>1058187</v>
      </c>
      <c r="H179" s="267">
        <f t="shared" si="74"/>
        <v>73476.73</v>
      </c>
      <c r="I179" s="267">
        <f>I183+I195+I187+I204+I208+I212+I216+I220+I191</f>
        <v>979749.03</v>
      </c>
      <c r="J179" s="267">
        <f>J183+J195+J187+J204+J208+J212+J216+J220+J221</f>
        <v>388908.64</v>
      </c>
      <c r="K179" s="267">
        <f>K183+K195+K187+K204+K208+K212+K216+K220</f>
        <v>3716.13</v>
      </c>
      <c r="L179" s="267">
        <f>L183+L195+L187+L204+L208+L212+L216+L220</f>
        <v>11798.03</v>
      </c>
      <c r="M179" s="267">
        <f>M183+M195+M187+M204+M208+M212+M216+M220</f>
        <v>11798.03</v>
      </c>
      <c r="N179" s="267">
        <f>N183+N195+N187+N204+N208+N212+N216+N220</f>
        <v>0</v>
      </c>
      <c r="O179" s="229">
        <f>O183+O187+O195+O204+O208+O220+O209</f>
        <v>2300290.58</v>
      </c>
    </row>
    <row r="180" spans="1:15" x14ac:dyDescent="0.3">
      <c r="A180" s="375" t="s">
        <v>266</v>
      </c>
      <c r="B180" s="334" t="s">
        <v>293</v>
      </c>
      <c r="C180" s="336" t="s">
        <v>276</v>
      </c>
      <c r="D180" s="196" t="s">
        <v>238</v>
      </c>
      <c r="E180" s="268">
        <f>E181+E182+E183</f>
        <v>0</v>
      </c>
      <c r="F180" s="269">
        <f t="shared" ref="F180:O180" si="76">F181+F182+F183</f>
        <v>147572.18</v>
      </c>
      <c r="G180" s="269">
        <f t="shared" si="76"/>
        <v>150755.45000000001</v>
      </c>
      <c r="H180" s="269">
        <f t="shared" si="76"/>
        <v>233446.28000000003</v>
      </c>
      <c r="I180" s="269">
        <f t="shared" si="76"/>
        <v>0</v>
      </c>
      <c r="J180" s="269">
        <f t="shared" si="76"/>
        <v>169702.02</v>
      </c>
      <c r="K180" s="269">
        <f t="shared" si="76"/>
        <v>169702.02</v>
      </c>
      <c r="L180" s="269">
        <f t="shared" si="76"/>
        <v>169702.02</v>
      </c>
      <c r="M180" s="269">
        <f t="shared" si="76"/>
        <v>169702.02</v>
      </c>
      <c r="N180" s="269">
        <f t="shared" si="76"/>
        <v>0</v>
      </c>
      <c r="O180" s="246">
        <f t="shared" si="76"/>
        <v>1210581.99</v>
      </c>
    </row>
    <row r="181" spans="1:15" ht="40.5" x14ac:dyDescent="0.3">
      <c r="A181" s="333"/>
      <c r="B181" s="335"/>
      <c r="C181" s="337"/>
      <c r="D181" s="211" t="s">
        <v>50</v>
      </c>
      <c r="E181" s="188">
        <v>0</v>
      </c>
      <c r="F181" s="227">
        <v>0</v>
      </c>
      <c r="G181" s="227">
        <v>0</v>
      </c>
      <c r="H181" s="228">
        <v>0</v>
      </c>
      <c r="I181" s="228">
        <v>0</v>
      </c>
      <c r="J181" s="228">
        <v>0</v>
      </c>
      <c r="K181" s="228">
        <v>0</v>
      </c>
      <c r="L181" s="228">
        <v>0</v>
      </c>
      <c r="M181" s="228">
        <v>0</v>
      </c>
      <c r="N181" s="228">
        <v>0</v>
      </c>
      <c r="O181" s="245">
        <f>SUM(E181:N181)</f>
        <v>0</v>
      </c>
    </row>
    <row r="182" spans="1:15" ht="65.25" customHeight="1" x14ac:dyDescent="0.3">
      <c r="A182" s="333"/>
      <c r="B182" s="335"/>
      <c r="C182" s="337"/>
      <c r="D182" s="196" t="s">
        <v>236</v>
      </c>
      <c r="E182" s="187">
        <v>0</v>
      </c>
      <c r="F182" s="226">
        <v>146096.18</v>
      </c>
      <c r="G182" s="226">
        <v>149247.45000000001</v>
      </c>
      <c r="H182" s="228">
        <v>226442.89</v>
      </c>
      <c r="I182" s="228">
        <v>0</v>
      </c>
      <c r="J182" s="228">
        <v>168005</v>
      </c>
      <c r="K182" s="228">
        <v>168005</v>
      </c>
      <c r="L182" s="228">
        <v>168005</v>
      </c>
      <c r="M182" s="228">
        <v>168005</v>
      </c>
      <c r="N182" s="228">
        <v>0</v>
      </c>
      <c r="O182" s="245">
        <f>SUM(E182:N182)</f>
        <v>1193806.52</v>
      </c>
    </row>
    <row r="183" spans="1:15" ht="85.5" customHeight="1" x14ac:dyDescent="0.3">
      <c r="A183" s="361"/>
      <c r="B183" s="340"/>
      <c r="C183" s="364"/>
      <c r="D183" s="196" t="s">
        <v>235</v>
      </c>
      <c r="E183" s="187">
        <v>0</v>
      </c>
      <c r="F183" s="226">
        <v>1476</v>
      </c>
      <c r="G183" s="226">
        <v>1508</v>
      </c>
      <c r="H183" s="228">
        <v>7003.39</v>
      </c>
      <c r="I183" s="228">
        <v>0</v>
      </c>
      <c r="J183" s="228">
        <v>1697.02</v>
      </c>
      <c r="K183" s="228">
        <v>1697.02</v>
      </c>
      <c r="L183" s="228">
        <v>1697.02</v>
      </c>
      <c r="M183" s="228">
        <v>1697.02</v>
      </c>
      <c r="N183" s="228">
        <v>0</v>
      </c>
      <c r="O183" s="245">
        <f>SUM(E183:N183)</f>
        <v>16775.47</v>
      </c>
    </row>
    <row r="184" spans="1:15" s="193" customFormat="1" x14ac:dyDescent="0.3">
      <c r="A184" s="332" t="s">
        <v>275</v>
      </c>
      <c r="B184" s="334" t="s">
        <v>300</v>
      </c>
      <c r="C184" s="336" t="s">
        <v>276</v>
      </c>
      <c r="D184" s="196" t="s">
        <v>238</v>
      </c>
      <c r="E184" s="187">
        <f t="shared" ref="E184:O184" si="77">E185+E186+E187</f>
        <v>0</v>
      </c>
      <c r="F184" s="226">
        <f t="shared" si="77"/>
        <v>88524</v>
      </c>
      <c r="G184" s="226">
        <f t="shared" si="77"/>
        <v>18043</v>
      </c>
      <c r="H184" s="226">
        <f t="shared" si="77"/>
        <v>0</v>
      </c>
      <c r="I184" s="226">
        <f t="shared" si="77"/>
        <v>63696.1</v>
      </c>
      <c r="J184" s="226">
        <f t="shared" si="77"/>
        <v>0</v>
      </c>
      <c r="K184" s="226">
        <f t="shared" si="77"/>
        <v>0</v>
      </c>
      <c r="L184" s="226">
        <f t="shared" si="77"/>
        <v>0</v>
      </c>
      <c r="M184" s="226">
        <f t="shared" si="77"/>
        <v>0</v>
      </c>
      <c r="N184" s="226">
        <f t="shared" si="77"/>
        <v>0</v>
      </c>
      <c r="O184" s="246">
        <f t="shared" si="77"/>
        <v>170263.1</v>
      </c>
    </row>
    <row r="185" spans="1:15" s="193" customFormat="1" ht="84" customHeight="1" x14ac:dyDescent="0.3">
      <c r="A185" s="333"/>
      <c r="B185" s="335"/>
      <c r="C185" s="337"/>
      <c r="D185" s="211" t="s">
        <v>50</v>
      </c>
      <c r="E185" s="188">
        <v>0</v>
      </c>
      <c r="F185" s="227">
        <v>0</v>
      </c>
      <c r="G185" s="227">
        <v>0</v>
      </c>
      <c r="H185" s="228">
        <v>0</v>
      </c>
      <c r="I185" s="228">
        <v>0</v>
      </c>
      <c r="J185" s="228">
        <v>0</v>
      </c>
      <c r="K185" s="228">
        <v>0</v>
      </c>
      <c r="L185" s="228">
        <v>0</v>
      </c>
      <c r="M185" s="228">
        <v>0</v>
      </c>
      <c r="N185" s="228">
        <v>0</v>
      </c>
      <c r="O185" s="245">
        <f>SUM(E185:N185)</f>
        <v>0</v>
      </c>
    </row>
    <row r="186" spans="1:15" s="193" customFormat="1" ht="99" customHeight="1" x14ac:dyDescent="0.3">
      <c r="A186" s="333"/>
      <c r="B186" s="335"/>
      <c r="C186" s="337"/>
      <c r="D186" s="196" t="s">
        <v>236</v>
      </c>
      <c r="E186" s="187">
        <v>0</v>
      </c>
      <c r="F186" s="226">
        <v>0</v>
      </c>
      <c r="G186" s="226">
        <v>0</v>
      </c>
      <c r="H186" s="228">
        <v>0</v>
      </c>
      <c r="I186" s="228">
        <v>0</v>
      </c>
      <c r="J186" s="228">
        <v>0</v>
      </c>
      <c r="K186" s="228">
        <v>0</v>
      </c>
      <c r="L186" s="228">
        <v>0</v>
      </c>
      <c r="M186" s="228">
        <v>0</v>
      </c>
      <c r="N186" s="228">
        <v>0</v>
      </c>
      <c r="O186" s="228">
        <f>SUM(E186:N186)</f>
        <v>0</v>
      </c>
    </row>
    <row r="187" spans="1:15" s="193" customFormat="1" ht="87" customHeight="1" x14ac:dyDescent="0.3">
      <c r="A187" s="361"/>
      <c r="B187" s="340"/>
      <c r="C187" s="364"/>
      <c r="D187" s="196" t="s">
        <v>235</v>
      </c>
      <c r="E187" s="187">
        <v>0</v>
      </c>
      <c r="F187" s="226">
        <v>88524</v>
      </c>
      <c r="G187" s="226">
        <v>18043</v>
      </c>
      <c r="H187" s="228">
        <v>0</v>
      </c>
      <c r="I187" s="228">
        <v>63696.1</v>
      </c>
      <c r="J187" s="228">
        <v>0</v>
      </c>
      <c r="K187" s="228">
        <v>0</v>
      </c>
      <c r="L187" s="228">
        <v>0</v>
      </c>
      <c r="M187" s="228">
        <v>0</v>
      </c>
      <c r="N187" s="228">
        <v>0</v>
      </c>
      <c r="O187" s="228">
        <f>SUM(E187:N187)</f>
        <v>170263.1</v>
      </c>
    </row>
    <row r="188" spans="1:15" s="193" customFormat="1" ht="87" customHeight="1" x14ac:dyDescent="0.3">
      <c r="A188" s="332" t="s">
        <v>296</v>
      </c>
      <c r="B188" s="334" t="s">
        <v>323</v>
      </c>
      <c r="C188" s="336" t="s">
        <v>276</v>
      </c>
      <c r="D188" s="273" t="s">
        <v>238</v>
      </c>
      <c r="E188" s="187">
        <f t="shared" ref="E188:O188" si="78">E189+E190+E191</f>
        <v>0</v>
      </c>
      <c r="F188" s="226">
        <f t="shared" si="78"/>
        <v>88524</v>
      </c>
      <c r="G188" s="226">
        <f t="shared" si="78"/>
        <v>18043</v>
      </c>
      <c r="H188" s="226">
        <f t="shared" si="78"/>
        <v>0</v>
      </c>
      <c r="I188" s="226">
        <f>I189+I190+I191</f>
        <v>1280217.5899999999</v>
      </c>
      <c r="J188" s="226">
        <f t="shared" si="78"/>
        <v>0</v>
      </c>
      <c r="K188" s="226">
        <f t="shared" si="78"/>
        <v>0</v>
      </c>
      <c r="L188" s="226">
        <f t="shared" si="78"/>
        <v>0</v>
      </c>
      <c r="M188" s="226">
        <f t="shared" si="78"/>
        <v>0</v>
      </c>
      <c r="N188" s="226">
        <f t="shared" si="78"/>
        <v>0</v>
      </c>
      <c r="O188" s="246">
        <f t="shared" si="78"/>
        <v>1386784.5899999999</v>
      </c>
    </row>
    <row r="189" spans="1:15" s="193" customFormat="1" ht="87" customHeight="1" x14ac:dyDescent="0.3">
      <c r="A189" s="333"/>
      <c r="B189" s="335"/>
      <c r="C189" s="337"/>
      <c r="D189" s="271" t="s">
        <v>50</v>
      </c>
      <c r="E189" s="188">
        <v>0</v>
      </c>
      <c r="F189" s="227">
        <v>0</v>
      </c>
      <c r="G189" s="227">
        <v>0</v>
      </c>
      <c r="H189" s="228">
        <v>0</v>
      </c>
      <c r="I189" s="228">
        <v>0</v>
      </c>
      <c r="J189" s="228">
        <v>0</v>
      </c>
      <c r="K189" s="228">
        <v>0</v>
      </c>
      <c r="L189" s="228">
        <v>0</v>
      </c>
      <c r="M189" s="228">
        <v>0</v>
      </c>
      <c r="N189" s="228">
        <v>0</v>
      </c>
      <c r="O189" s="245">
        <f>SUM(E189:N189)</f>
        <v>0</v>
      </c>
    </row>
    <row r="190" spans="1:15" s="193" customFormat="1" ht="87" customHeight="1" x14ac:dyDescent="0.3">
      <c r="A190" s="333"/>
      <c r="B190" s="335"/>
      <c r="C190" s="337"/>
      <c r="D190" s="273" t="s">
        <v>236</v>
      </c>
      <c r="E190" s="187">
        <v>0</v>
      </c>
      <c r="F190" s="226">
        <v>0</v>
      </c>
      <c r="G190" s="226">
        <v>0</v>
      </c>
      <c r="H190" s="228">
        <v>0</v>
      </c>
      <c r="I190" s="228">
        <v>1273913.69</v>
      </c>
      <c r="J190" s="228">
        <v>0</v>
      </c>
      <c r="K190" s="228">
        <v>0</v>
      </c>
      <c r="L190" s="228">
        <v>0</v>
      </c>
      <c r="M190" s="228">
        <v>0</v>
      </c>
      <c r="N190" s="228">
        <v>0</v>
      </c>
      <c r="O190" s="228">
        <f>SUM(E190:N190)</f>
        <v>1273913.69</v>
      </c>
    </row>
    <row r="191" spans="1:15" s="193" customFormat="1" ht="87" customHeight="1" x14ac:dyDescent="0.3">
      <c r="A191" s="361"/>
      <c r="B191" s="340"/>
      <c r="C191" s="364"/>
      <c r="D191" s="273" t="s">
        <v>235</v>
      </c>
      <c r="E191" s="187">
        <v>0</v>
      </c>
      <c r="F191" s="226">
        <v>88524</v>
      </c>
      <c r="G191" s="226">
        <v>18043</v>
      </c>
      <c r="H191" s="228">
        <v>0</v>
      </c>
      <c r="I191" s="228">
        <v>6303.9</v>
      </c>
      <c r="J191" s="228">
        <v>0</v>
      </c>
      <c r="K191" s="228">
        <v>0</v>
      </c>
      <c r="L191" s="228">
        <v>0</v>
      </c>
      <c r="M191" s="228">
        <v>0</v>
      </c>
      <c r="N191" s="228">
        <v>0</v>
      </c>
      <c r="O191" s="228">
        <f>SUM(E191:N191)</f>
        <v>112870.9</v>
      </c>
    </row>
    <row r="192" spans="1:15" s="193" customFormat="1" ht="45.75" customHeight="1" x14ac:dyDescent="0.3">
      <c r="A192" s="365" t="s">
        <v>298</v>
      </c>
      <c r="B192" s="334" t="s">
        <v>317</v>
      </c>
      <c r="C192" s="336" t="s">
        <v>246</v>
      </c>
      <c r="D192" s="196" t="s">
        <v>238</v>
      </c>
      <c r="E192" s="187">
        <f t="shared" ref="E192:O192" si="79">E193+E194+E195</f>
        <v>0</v>
      </c>
      <c r="F192" s="226">
        <f t="shared" si="79"/>
        <v>0</v>
      </c>
      <c r="G192" s="226">
        <f t="shared" si="79"/>
        <v>0</v>
      </c>
      <c r="H192" s="226">
        <f t="shared" si="79"/>
        <v>1490511.34</v>
      </c>
      <c r="I192" s="226">
        <f t="shared" si="79"/>
        <v>0</v>
      </c>
      <c r="J192" s="226">
        <f t="shared" si="79"/>
        <v>3961061.09</v>
      </c>
      <c r="K192" s="226">
        <f t="shared" si="79"/>
        <v>0</v>
      </c>
      <c r="L192" s="226">
        <f t="shared" si="79"/>
        <v>0</v>
      </c>
      <c r="M192" s="226">
        <f t="shared" si="79"/>
        <v>0</v>
      </c>
      <c r="N192" s="226">
        <f t="shared" si="79"/>
        <v>0</v>
      </c>
      <c r="O192" s="246">
        <f t="shared" si="79"/>
        <v>5451572.4300000006</v>
      </c>
    </row>
    <row r="193" spans="1:15" s="193" customFormat="1" ht="47.25" customHeight="1" x14ac:dyDescent="0.3">
      <c r="A193" s="333"/>
      <c r="B193" s="335"/>
      <c r="C193" s="337"/>
      <c r="D193" s="211" t="s">
        <v>50</v>
      </c>
      <c r="E193" s="188">
        <v>0</v>
      </c>
      <c r="F193" s="227">
        <v>0</v>
      </c>
      <c r="G193" s="227">
        <v>0</v>
      </c>
      <c r="H193" s="228">
        <v>0</v>
      </c>
      <c r="I193" s="228">
        <v>0</v>
      </c>
      <c r="J193" s="228">
        <f>J197</f>
        <v>0</v>
      </c>
      <c r="K193" s="228">
        <v>0</v>
      </c>
      <c r="L193" s="228">
        <v>0</v>
      </c>
      <c r="M193" s="228">
        <v>0</v>
      </c>
      <c r="N193" s="228">
        <v>0</v>
      </c>
      <c r="O193" s="245">
        <f t="shared" ref="O193:O200" si="80">SUM(E193:N193)</f>
        <v>0</v>
      </c>
    </row>
    <row r="194" spans="1:15" s="193" customFormat="1" ht="78.75" customHeight="1" x14ac:dyDescent="0.3">
      <c r="A194" s="333"/>
      <c r="B194" s="335"/>
      <c r="C194" s="337"/>
      <c r="D194" s="196" t="s">
        <v>236</v>
      </c>
      <c r="E194" s="187">
        <v>0</v>
      </c>
      <c r="F194" s="226">
        <v>0</v>
      </c>
      <c r="G194" s="226">
        <v>0</v>
      </c>
      <c r="H194" s="228">
        <v>1485000</v>
      </c>
      <c r="I194" s="228">
        <v>0</v>
      </c>
      <c r="J194" s="228">
        <f>J198</f>
        <v>3921450.48</v>
      </c>
      <c r="K194" s="228">
        <v>0</v>
      </c>
      <c r="L194" s="228">
        <v>0</v>
      </c>
      <c r="M194" s="228">
        <v>0</v>
      </c>
      <c r="N194" s="228">
        <v>0</v>
      </c>
      <c r="O194" s="245">
        <f t="shared" si="80"/>
        <v>5406450.4800000004</v>
      </c>
    </row>
    <row r="195" spans="1:15" s="193" customFormat="1" ht="186.75" customHeight="1" x14ac:dyDescent="0.3">
      <c r="A195" s="361"/>
      <c r="B195" s="340"/>
      <c r="C195" s="364"/>
      <c r="D195" s="196" t="s">
        <v>235</v>
      </c>
      <c r="E195" s="187">
        <v>0</v>
      </c>
      <c r="F195" s="226">
        <v>0</v>
      </c>
      <c r="G195" s="226">
        <v>0</v>
      </c>
      <c r="H195" s="228">
        <v>5511.34</v>
      </c>
      <c r="I195" s="228">
        <v>0</v>
      </c>
      <c r="J195" s="228">
        <v>39610.61</v>
      </c>
      <c r="K195" s="228">
        <v>0</v>
      </c>
      <c r="L195" s="228">
        <v>0</v>
      </c>
      <c r="M195" s="228">
        <v>0</v>
      </c>
      <c r="N195" s="228">
        <v>0</v>
      </c>
      <c r="O195" s="228">
        <f t="shared" si="80"/>
        <v>45121.95</v>
      </c>
    </row>
    <row r="196" spans="1:15" s="193" customFormat="1" ht="186.75" customHeight="1" x14ac:dyDescent="0.3">
      <c r="A196" s="365" t="s">
        <v>344</v>
      </c>
      <c r="B196" s="334" t="s">
        <v>345</v>
      </c>
      <c r="C196" s="336" t="s">
        <v>246</v>
      </c>
      <c r="D196" s="196" t="s">
        <v>238</v>
      </c>
      <c r="E196" s="187">
        <f>E197+E198+E200</f>
        <v>0</v>
      </c>
      <c r="F196" s="226">
        <f t="shared" ref="F196:N196" si="81">F197+F198+F200</f>
        <v>0</v>
      </c>
      <c r="G196" s="226">
        <f t="shared" si="81"/>
        <v>0</v>
      </c>
      <c r="H196" s="226">
        <f t="shared" si="81"/>
        <v>0</v>
      </c>
      <c r="I196" s="226">
        <f t="shared" si="81"/>
        <v>0</v>
      </c>
      <c r="J196" s="226">
        <f>J197+J198+J200+J199</f>
        <v>3961061.0900000003</v>
      </c>
      <c r="K196" s="226">
        <f t="shared" si="81"/>
        <v>0</v>
      </c>
      <c r="L196" s="226">
        <f t="shared" si="81"/>
        <v>0</v>
      </c>
      <c r="M196" s="226">
        <f t="shared" si="81"/>
        <v>0</v>
      </c>
      <c r="N196" s="226">
        <f t="shared" si="81"/>
        <v>0</v>
      </c>
      <c r="O196" s="246">
        <f t="shared" si="80"/>
        <v>3961061.0900000003</v>
      </c>
    </row>
    <row r="197" spans="1:15" s="193" customFormat="1" ht="186.75" customHeight="1" x14ac:dyDescent="0.3">
      <c r="A197" s="333"/>
      <c r="B197" s="335"/>
      <c r="C197" s="337"/>
      <c r="D197" s="288" t="s">
        <v>50</v>
      </c>
      <c r="E197" s="188">
        <v>0</v>
      </c>
      <c r="F197" s="227">
        <v>0</v>
      </c>
      <c r="G197" s="227">
        <v>0</v>
      </c>
      <c r="H197" s="228">
        <v>0</v>
      </c>
      <c r="I197" s="228">
        <v>0</v>
      </c>
      <c r="J197" s="228">
        <v>0</v>
      </c>
      <c r="K197" s="228">
        <v>0</v>
      </c>
      <c r="L197" s="228">
        <v>0</v>
      </c>
      <c r="M197" s="228">
        <v>0</v>
      </c>
      <c r="N197" s="228">
        <v>0</v>
      </c>
      <c r="O197" s="245">
        <f t="shared" si="80"/>
        <v>0</v>
      </c>
    </row>
    <row r="198" spans="1:15" s="193" customFormat="1" ht="186.75" customHeight="1" x14ac:dyDescent="0.3">
      <c r="A198" s="333"/>
      <c r="B198" s="335"/>
      <c r="C198" s="337"/>
      <c r="D198" s="196" t="s">
        <v>236</v>
      </c>
      <c r="E198" s="187">
        <v>0</v>
      </c>
      <c r="F198" s="226">
        <v>0</v>
      </c>
      <c r="G198" s="226">
        <v>0</v>
      </c>
      <c r="H198" s="228">
        <v>0</v>
      </c>
      <c r="I198" s="228">
        <v>0</v>
      </c>
      <c r="J198" s="228">
        <v>3921450.48</v>
      </c>
      <c r="K198" s="228">
        <v>0</v>
      </c>
      <c r="L198" s="228">
        <v>0</v>
      </c>
      <c r="M198" s="228">
        <v>0</v>
      </c>
      <c r="N198" s="228">
        <v>0</v>
      </c>
      <c r="O198" s="245">
        <f t="shared" si="80"/>
        <v>3921450.48</v>
      </c>
    </row>
    <row r="199" spans="1:15" s="193" customFormat="1" ht="186.75" customHeight="1" x14ac:dyDescent="0.3">
      <c r="A199" s="333"/>
      <c r="B199" s="335"/>
      <c r="C199" s="337"/>
      <c r="D199" s="196" t="s">
        <v>349</v>
      </c>
      <c r="E199" s="187">
        <v>0</v>
      </c>
      <c r="F199" s="226">
        <v>0</v>
      </c>
      <c r="G199" s="226">
        <v>0</v>
      </c>
      <c r="H199" s="228">
        <v>0</v>
      </c>
      <c r="I199" s="228">
        <v>0</v>
      </c>
      <c r="J199" s="228">
        <v>6337.7</v>
      </c>
      <c r="K199" s="228"/>
      <c r="L199" s="228"/>
      <c r="M199" s="228"/>
      <c r="N199" s="228"/>
      <c r="O199" s="245">
        <f t="shared" si="80"/>
        <v>6337.7</v>
      </c>
    </row>
    <row r="200" spans="1:15" s="193" customFormat="1" ht="186.75" customHeight="1" x14ac:dyDescent="0.3">
      <c r="A200" s="361"/>
      <c r="B200" s="340"/>
      <c r="C200" s="364"/>
      <c r="D200" s="196" t="s">
        <v>235</v>
      </c>
      <c r="E200" s="187">
        <v>0</v>
      </c>
      <c r="F200" s="226">
        <v>0</v>
      </c>
      <c r="G200" s="226">
        <v>0</v>
      </c>
      <c r="H200" s="228">
        <v>0</v>
      </c>
      <c r="I200" s="228">
        <v>0</v>
      </c>
      <c r="J200" s="228">
        <v>33272.910000000003</v>
      </c>
      <c r="K200" s="228">
        <v>0</v>
      </c>
      <c r="L200" s="228">
        <v>0</v>
      </c>
      <c r="M200" s="228">
        <v>0</v>
      </c>
      <c r="N200" s="228">
        <v>0</v>
      </c>
      <c r="O200" s="228">
        <f t="shared" si="80"/>
        <v>33272.910000000003</v>
      </c>
    </row>
    <row r="201" spans="1:15" s="193" customFormat="1" ht="45.75" customHeight="1" x14ac:dyDescent="0.3">
      <c r="A201" s="200" t="s">
        <v>299</v>
      </c>
      <c r="B201" s="334" t="s">
        <v>297</v>
      </c>
      <c r="C201" s="201" t="s">
        <v>243</v>
      </c>
      <c r="D201" s="196" t="s">
        <v>238</v>
      </c>
      <c r="E201" s="187">
        <f>E202+E203+E204</f>
        <v>0</v>
      </c>
      <c r="F201" s="226">
        <f t="shared" ref="F201:O201" si="82">F202+F203+F204</f>
        <v>0</v>
      </c>
      <c r="G201" s="226">
        <f t="shared" si="82"/>
        <v>400000</v>
      </c>
      <c r="H201" s="226">
        <f t="shared" si="82"/>
        <v>0</v>
      </c>
      <c r="I201" s="226">
        <f t="shared" si="82"/>
        <v>0</v>
      </c>
      <c r="J201" s="226">
        <f t="shared" si="82"/>
        <v>0</v>
      </c>
      <c r="K201" s="226">
        <f t="shared" si="82"/>
        <v>0</v>
      </c>
      <c r="L201" s="226">
        <f t="shared" si="82"/>
        <v>0</v>
      </c>
      <c r="M201" s="226">
        <f t="shared" si="82"/>
        <v>0</v>
      </c>
      <c r="N201" s="226">
        <f t="shared" si="82"/>
        <v>0</v>
      </c>
      <c r="O201" s="226">
        <f t="shared" si="82"/>
        <v>400000</v>
      </c>
    </row>
    <row r="202" spans="1:15" s="193" customFormat="1" ht="45.75" customHeight="1" x14ac:dyDescent="0.3">
      <c r="A202" s="202"/>
      <c r="B202" s="366"/>
      <c r="C202" s="203"/>
      <c r="D202" s="211" t="s">
        <v>50</v>
      </c>
      <c r="E202" s="188">
        <v>0</v>
      </c>
      <c r="F202" s="227">
        <v>0</v>
      </c>
      <c r="G202" s="227">
        <v>0</v>
      </c>
      <c r="H202" s="228">
        <v>0</v>
      </c>
      <c r="I202" s="228">
        <v>0</v>
      </c>
      <c r="J202" s="228">
        <v>0</v>
      </c>
      <c r="K202" s="228">
        <v>0</v>
      </c>
      <c r="L202" s="228">
        <v>0</v>
      </c>
      <c r="M202" s="228">
        <v>0</v>
      </c>
      <c r="N202" s="228">
        <v>0</v>
      </c>
      <c r="O202" s="228">
        <f>SUM(E202:N202)</f>
        <v>0</v>
      </c>
    </row>
    <row r="203" spans="1:15" s="193" customFormat="1" ht="86.25" customHeight="1" x14ac:dyDescent="0.3">
      <c r="A203" s="202"/>
      <c r="B203" s="366"/>
      <c r="C203" s="203"/>
      <c r="D203" s="196" t="s">
        <v>236</v>
      </c>
      <c r="E203" s="187">
        <v>0</v>
      </c>
      <c r="F203" s="226">
        <v>0</v>
      </c>
      <c r="G203" s="226">
        <v>0</v>
      </c>
      <c r="H203" s="228">
        <v>0</v>
      </c>
      <c r="I203" s="228">
        <v>0</v>
      </c>
      <c r="J203" s="228">
        <v>0</v>
      </c>
      <c r="K203" s="228">
        <v>0</v>
      </c>
      <c r="L203" s="228">
        <v>0</v>
      </c>
      <c r="M203" s="228">
        <v>0</v>
      </c>
      <c r="N203" s="228">
        <v>0</v>
      </c>
      <c r="O203" s="228">
        <f>SUM(E203:N203)</f>
        <v>0</v>
      </c>
    </row>
    <row r="204" spans="1:15" s="193" customFormat="1" ht="87.75" customHeight="1" x14ac:dyDescent="0.3">
      <c r="A204" s="204"/>
      <c r="B204" s="367"/>
      <c r="C204" s="205"/>
      <c r="D204" s="196" t="s">
        <v>235</v>
      </c>
      <c r="E204" s="187">
        <v>0</v>
      </c>
      <c r="F204" s="226">
        <v>0</v>
      </c>
      <c r="G204" s="226">
        <v>400000</v>
      </c>
      <c r="H204" s="228">
        <v>0</v>
      </c>
      <c r="I204" s="228">
        <v>0</v>
      </c>
      <c r="J204" s="228">
        <v>0</v>
      </c>
      <c r="K204" s="228">
        <v>0</v>
      </c>
      <c r="L204" s="228">
        <v>0</v>
      </c>
      <c r="M204" s="228">
        <v>0</v>
      </c>
      <c r="N204" s="228">
        <v>0</v>
      </c>
      <c r="O204" s="228">
        <f>SUM(E204:N204)</f>
        <v>400000</v>
      </c>
    </row>
    <row r="205" spans="1:15" s="193" customFormat="1" ht="45.75" customHeight="1" x14ac:dyDescent="0.3">
      <c r="A205" s="200" t="s">
        <v>301</v>
      </c>
      <c r="B205" s="334" t="s">
        <v>324</v>
      </c>
      <c r="C205" s="201" t="s">
        <v>252</v>
      </c>
      <c r="D205" s="196" t="s">
        <v>238</v>
      </c>
      <c r="E205" s="187">
        <f>E206+E207+E208</f>
        <v>0</v>
      </c>
      <c r="F205" s="226">
        <f t="shared" ref="F205:O205" si="83">F206+F207+F208</f>
        <v>0</v>
      </c>
      <c r="G205" s="226">
        <f t="shared" si="83"/>
        <v>280015</v>
      </c>
      <c r="H205" s="226">
        <f t="shared" si="83"/>
        <v>0</v>
      </c>
      <c r="I205" s="226">
        <f t="shared" si="83"/>
        <v>0</v>
      </c>
      <c r="J205" s="226">
        <f t="shared" si="83"/>
        <v>1010101.01</v>
      </c>
      <c r="K205" s="226">
        <f t="shared" si="83"/>
        <v>0</v>
      </c>
      <c r="L205" s="226">
        <f t="shared" si="83"/>
        <v>1010101.01</v>
      </c>
      <c r="M205" s="226">
        <f t="shared" si="83"/>
        <v>1010101.01</v>
      </c>
      <c r="N205" s="226">
        <f t="shared" si="83"/>
        <v>0</v>
      </c>
      <c r="O205" s="226">
        <f t="shared" si="83"/>
        <v>3310318.0300000003</v>
      </c>
    </row>
    <row r="206" spans="1:15" s="193" customFormat="1" ht="45.75" customHeight="1" x14ac:dyDescent="0.3">
      <c r="A206" s="202"/>
      <c r="B206" s="366"/>
      <c r="C206" s="203"/>
      <c r="D206" s="211" t="s">
        <v>50</v>
      </c>
      <c r="E206" s="188">
        <v>0</v>
      </c>
      <c r="F206" s="227">
        <v>0</v>
      </c>
      <c r="G206" s="227">
        <v>0</v>
      </c>
      <c r="H206" s="228">
        <v>0</v>
      </c>
      <c r="I206" s="228">
        <v>0</v>
      </c>
      <c r="J206" s="228">
        <v>0</v>
      </c>
      <c r="K206" s="228">
        <v>0</v>
      </c>
      <c r="L206" s="228">
        <v>0</v>
      </c>
      <c r="M206" s="228">
        <v>0</v>
      </c>
      <c r="N206" s="228">
        <v>0</v>
      </c>
      <c r="O206" s="228">
        <f>SUM(E206:N206)</f>
        <v>0</v>
      </c>
    </row>
    <row r="207" spans="1:15" s="193" customFormat="1" ht="72" customHeight="1" x14ac:dyDescent="0.3">
      <c r="A207" s="202"/>
      <c r="B207" s="366"/>
      <c r="C207" s="203"/>
      <c r="D207" s="196" t="s">
        <v>236</v>
      </c>
      <c r="E207" s="187">
        <v>0</v>
      </c>
      <c r="F207" s="226">
        <v>0</v>
      </c>
      <c r="G207" s="226">
        <v>0</v>
      </c>
      <c r="H207" s="228">
        <v>0</v>
      </c>
      <c r="I207" s="228">
        <v>0</v>
      </c>
      <c r="J207" s="228">
        <v>1000000</v>
      </c>
      <c r="K207" s="228"/>
      <c r="L207" s="228">
        <v>1000000</v>
      </c>
      <c r="M207" s="228">
        <v>1000000</v>
      </c>
      <c r="N207" s="228">
        <v>0</v>
      </c>
      <c r="O207" s="228">
        <f>SUM(E207:N207)</f>
        <v>3000000</v>
      </c>
    </row>
    <row r="208" spans="1:15" s="193" customFormat="1" ht="212.25" customHeight="1" x14ac:dyDescent="0.3">
      <c r="A208" s="204"/>
      <c r="B208" s="367"/>
      <c r="C208" s="205"/>
      <c r="D208" s="196" t="s">
        <v>235</v>
      </c>
      <c r="E208" s="187">
        <v>0</v>
      </c>
      <c r="F208" s="226">
        <v>0</v>
      </c>
      <c r="G208" s="226">
        <v>280015</v>
      </c>
      <c r="H208" s="228">
        <v>0</v>
      </c>
      <c r="I208" s="228">
        <v>0</v>
      </c>
      <c r="J208" s="228">
        <v>10101.01</v>
      </c>
      <c r="K208" s="228"/>
      <c r="L208" s="228">
        <v>10101.01</v>
      </c>
      <c r="M208" s="228">
        <v>10101.01</v>
      </c>
      <c r="N208" s="228">
        <v>0</v>
      </c>
      <c r="O208" s="228">
        <f>SUM(E208:N208)</f>
        <v>310318.03000000003</v>
      </c>
    </row>
    <row r="209" spans="1:15" s="193" customFormat="1" ht="90.75" customHeight="1" x14ac:dyDescent="0.3">
      <c r="A209" s="257" t="s">
        <v>312</v>
      </c>
      <c r="B209" s="334" t="s">
        <v>319</v>
      </c>
      <c r="C209" s="255" t="s">
        <v>243</v>
      </c>
      <c r="D209" s="196" t="s">
        <v>238</v>
      </c>
      <c r="E209" s="187">
        <f>E210+E211+E212</f>
        <v>0</v>
      </c>
      <c r="F209" s="226">
        <f t="shared" ref="F209:O209" si="84">F210+F211+F212</f>
        <v>28480</v>
      </c>
      <c r="G209" s="226">
        <f t="shared" si="84"/>
        <v>358621</v>
      </c>
      <c r="H209" s="226">
        <f t="shared" si="84"/>
        <v>60962</v>
      </c>
      <c r="I209" s="226">
        <f t="shared" si="84"/>
        <v>791002.03</v>
      </c>
      <c r="J209" s="226">
        <f t="shared" si="84"/>
        <v>0</v>
      </c>
      <c r="K209" s="226">
        <f t="shared" si="84"/>
        <v>0</v>
      </c>
      <c r="L209" s="226">
        <f t="shared" si="84"/>
        <v>0</v>
      </c>
      <c r="M209" s="226">
        <f t="shared" si="84"/>
        <v>0</v>
      </c>
      <c r="N209" s="226">
        <f t="shared" si="84"/>
        <v>0</v>
      </c>
      <c r="O209" s="226">
        <f t="shared" si="84"/>
        <v>1239065.03</v>
      </c>
    </row>
    <row r="210" spans="1:15" s="193" customFormat="1" ht="90.75" customHeight="1" x14ac:dyDescent="0.3">
      <c r="A210" s="254"/>
      <c r="B210" s="366"/>
      <c r="C210" s="256"/>
      <c r="D210" s="253" t="s">
        <v>50</v>
      </c>
      <c r="E210" s="188">
        <v>0</v>
      </c>
      <c r="F210" s="227">
        <v>0</v>
      </c>
      <c r="G210" s="227">
        <v>0</v>
      </c>
      <c r="H210" s="228">
        <v>0</v>
      </c>
      <c r="I210" s="228">
        <v>0</v>
      </c>
      <c r="J210" s="228">
        <v>0</v>
      </c>
      <c r="K210" s="228">
        <v>0</v>
      </c>
      <c r="L210" s="228">
        <v>0</v>
      </c>
      <c r="M210" s="228">
        <v>0</v>
      </c>
      <c r="N210" s="228">
        <v>0</v>
      </c>
      <c r="O210" s="228">
        <f>SUM(E210:N210)</f>
        <v>0</v>
      </c>
    </row>
    <row r="211" spans="1:15" s="193" customFormat="1" ht="119.25" customHeight="1" x14ac:dyDescent="0.3">
      <c r="A211" s="254"/>
      <c r="B211" s="366"/>
      <c r="C211" s="256"/>
      <c r="D211" s="196" t="s">
        <v>236</v>
      </c>
      <c r="E211" s="187">
        <v>0</v>
      </c>
      <c r="F211" s="226">
        <v>0</v>
      </c>
      <c r="G211" s="226">
        <v>0</v>
      </c>
      <c r="H211" s="228">
        <v>0</v>
      </c>
      <c r="I211" s="228">
        <v>0</v>
      </c>
      <c r="J211" s="228">
        <v>0</v>
      </c>
      <c r="K211" s="228">
        <v>0</v>
      </c>
      <c r="L211" s="228">
        <v>0</v>
      </c>
      <c r="M211" s="228">
        <v>0</v>
      </c>
      <c r="N211" s="228">
        <v>0</v>
      </c>
      <c r="O211" s="228">
        <f>SUM(E211:N211)</f>
        <v>0</v>
      </c>
    </row>
    <row r="212" spans="1:15" s="193" customFormat="1" ht="90.75" customHeight="1" x14ac:dyDescent="0.3">
      <c r="A212" s="254"/>
      <c r="B212" s="366"/>
      <c r="C212" s="256"/>
      <c r="D212" s="252" t="s">
        <v>235</v>
      </c>
      <c r="E212" s="189">
        <v>0</v>
      </c>
      <c r="F212" s="230">
        <v>28480</v>
      </c>
      <c r="G212" s="230">
        <v>358621</v>
      </c>
      <c r="H212" s="264">
        <f>21303+39659</f>
        <v>60962</v>
      </c>
      <c r="I212" s="231">
        <f>742078.03+48924</f>
        <v>791002.03</v>
      </c>
      <c r="J212" s="231">
        <v>0</v>
      </c>
      <c r="K212" s="231">
        <v>0</v>
      </c>
      <c r="L212" s="231">
        <v>0</v>
      </c>
      <c r="M212" s="231">
        <v>0</v>
      </c>
      <c r="N212" s="231">
        <v>0</v>
      </c>
      <c r="O212" s="231">
        <f>SUM(E212:N212)</f>
        <v>1239065.03</v>
      </c>
    </row>
    <row r="213" spans="1:15" s="193" customFormat="1" ht="90.75" customHeight="1" x14ac:dyDescent="0.3">
      <c r="A213" s="262" t="s">
        <v>320</v>
      </c>
      <c r="B213" s="362" t="s">
        <v>313</v>
      </c>
      <c r="C213" s="334" t="s">
        <v>246</v>
      </c>
      <c r="D213" s="196" t="s">
        <v>238</v>
      </c>
      <c r="E213" s="187">
        <f>E214+E215+E216</f>
        <v>0</v>
      </c>
      <c r="F213" s="226">
        <f t="shared" ref="F213:O213" si="85">F214+F215+F216</f>
        <v>0</v>
      </c>
      <c r="G213" s="226">
        <f t="shared" si="85"/>
        <v>0</v>
      </c>
      <c r="H213" s="226">
        <f t="shared" si="85"/>
        <v>0</v>
      </c>
      <c r="I213" s="226">
        <f t="shared" si="85"/>
        <v>0</v>
      </c>
      <c r="J213" s="226">
        <f t="shared" si="85"/>
        <v>0</v>
      </c>
      <c r="K213" s="226">
        <f t="shared" si="85"/>
        <v>9996610.9499999993</v>
      </c>
      <c r="L213" s="226">
        <f t="shared" si="85"/>
        <v>0</v>
      </c>
      <c r="M213" s="226">
        <f t="shared" si="85"/>
        <v>0</v>
      </c>
      <c r="N213" s="226">
        <f t="shared" si="85"/>
        <v>0</v>
      </c>
      <c r="O213" s="226">
        <f t="shared" si="85"/>
        <v>9996610.9499999993</v>
      </c>
    </row>
    <row r="214" spans="1:15" s="193" customFormat="1" ht="90.75" customHeight="1" x14ac:dyDescent="0.3">
      <c r="A214" s="263"/>
      <c r="B214" s="363"/>
      <c r="C214" s="335"/>
      <c r="D214" s="261" t="s">
        <v>50</v>
      </c>
      <c r="E214" s="188">
        <v>0</v>
      </c>
      <c r="F214" s="227">
        <v>0</v>
      </c>
      <c r="G214" s="227">
        <v>0</v>
      </c>
      <c r="H214" s="228">
        <v>0</v>
      </c>
      <c r="I214" s="228">
        <v>0</v>
      </c>
      <c r="J214" s="228">
        <v>0</v>
      </c>
      <c r="K214" s="228">
        <v>0</v>
      </c>
      <c r="L214" s="228">
        <v>0</v>
      </c>
      <c r="M214" s="228">
        <v>0</v>
      </c>
      <c r="N214" s="228">
        <v>0</v>
      </c>
      <c r="O214" s="228">
        <f>SUM(E214:N214)</f>
        <v>0</v>
      </c>
    </row>
    <row r="215" spans="1:15" s="193" customFormat="1" ht="90.75" customHeight="1" x14ac:dyDescent="0.3">
      <c r="A215" s="263"/>
      <c r="B215" s="363"/>
      <c r="C215" s="335"/>
      <c r="D215" s="196" t="s">
        <v>236</v>
      </c>
      <c r="E215" s="187">
        <v>0</v>
      </c>
      <c r="F215" s="226">
        <v>0</v>
      </c>
      <c r="G215" s="226">
        <v>0</v>
      </c>
      <c r="H215" s="228">
        <v>0</v>
      </c>
      <c r="I215" s="228">
        <v>0</v>
      </c>
      <c r="J215" s="228">
        <v>0</v>
      </c>
      <c r="K215" s="228">
        <v>9994591.8399999999</v>
      </c>
      <c r="L215" s="228">
        <v>0</v>
      </c>
      <c r="M215" s="228">
        <v>0</v>
      </c>
      <c r="N215" s="228">
        <v>0</v>
      </c>
      <c r="O215" s="228">
        <f>SUM(E215:N215)</f>
        <v>9994591.8399999999</v>
      </c>
    </row>
    <row r="216" spans="1:15" s="193" customFormat="1" ht="90.75" customHeight="1" x14ac:dyDescent="0.3">
      <c r="A216" s="263"/>
      <c r="B216" s="363"/>
      <c r="C216" s="340"/>
      <c r="D216" s="260" t="s">
        <v>235</v>
      </c>
      <c r="E216" s="189">
        <v>0</v>
      </c>
      <c r="F216" s="230">
        <v>0</v>
      </c>
      <c r="G216" s="230">
        <v>0</v>
      </c>
      <c r="H216" s="231">
        <v>0</v>
      </c>
      <c r="I216" s="231">
        <v>0</v>
      </c>
      <c r="J216" s="231">
        <v>0</v>
      </c>
      <c r="K216" s="231">
        <v>2019.11</v>
      </c>
      <c r="L216" s="231">
        <v>0</v>
      </c>
      <c r="M216" s="231">
        <v>0</v>
      </c>
      <c r="N216" s="231">
        <v>0</v>
      </c>
      <c r="O216" s="231">
        <f>SUM(E216:N216)</f>
        <v>2019.11</v>
      </c>
    </row>
    <row r="217" spans="1:15" ht="34.5" customHeight="1" x14ac:dyDescent="0.3">
      <c r="A217" s="200" t="s">
        <v>321</v>
      </c>
      <c r="B217" s="362" t="s">
        <v>322</v>
      </c>
      <c r="C217" s="201" t="s">
        <v>243</v>
      </c>
      <c r="D217" s="196" t="s">
        <v>238</v>
      </c>
      <c r="E217" s="187">
        <f t="shared" ref="E217:O217" si="86">E218+E219+E220</f>
        <v>0</v>
      </c>
      <c r="F217" s="226">
        <f t="shared" si="86"/>
        <v>0</v>
      </c>
      <c r="G217" s="226">
        <f t="shared" si="86"/>
        <v>0</v>
      </c>
      <c r="H217" s="226">
        <f t="shared" si="86"/>
        <v>0</v>
      </c>
      <c r="I217" s="226">
        <f t="shared" si="86"/>
        <v>118747</v>
      </c>
      <c r="J217" s="226">
        <f t="shared" si="86"/>
        <v>0</v>
      </c>
      <c r="K217" s="226">
        <f t="shared" si="86"/>
        <v>0</v>
      </c>
      <c r="L217" s="226">
        <f t="shared" si="86"/>
        <v>0</v>
      </c>
      <c r="M217" s="226">
        <f t="shared" si="86"/>
        <v>0</v>
      </c>
      <c r="N217" s="226">
        <f t="shared" si="86"/>
        <v>0</v>
      </c>
      <c r="O217" s="226">
        <f t="shared" si="86"/>
        <v>118747</v>
      </c>
    </row>
    <row r="218" spans="1:15" ht="42" customHeight="1" x14ac:dyDescent="0.3">
      <c r="A218" s="202"/>
      <c r="B218" s="363"/>
      <c r="C218" s="203"/>
      <c r="D218" s="211" t="s">
        <v>50</v>
      </c>
      <c r="E218" s="188">
        <v>0</v>
      </c>
      <c r="F218" s="227">
        <v>0</v>
      </c>
      <c r="G218" s="227">
        <v>0</v>
      </c>
      <c r="H218" s="228">
        <v>0</v>
      </c>
      <c r="I218" s="228">
        <v>0</v>
      </c>
      <c r="J218" s="228">
        <v>0</v>
      </c>
      <c r="K218" s="228">
        <v>0</v>
      </c>
      <c r="L218" s="228">
        <v>0</v>
      </c>
      <c r="M218" s="228">
        <v>0</v>
      </c>
      <c r="N218" s="228">
        <v>0</v>
      </c>
      <c r="O218" s="228">
        <f>SUM(E218:N218)</f>
        <v>0</v>
      </c>
    </row>
    <row r="219" spans="1:15" ht="111.75" customHeight="1" x14ac:dyDescent="0.3">
      <c r="A219" s="202"/>
      <c r="B219" s="363"/>
      <c r="C219" s="203"/>
      <c r="D219" s="196" t="s">
        <v>236</v>
      </c>
      <c r="E219" s="187">
        <v>0</v>
      </c>
      <c r="F219" s="226">
        <v>0</v>
      </c>
      <c r="G219" s="226">
        <v>0</v>
      </c>
      <c r="H219" s="228">
        <v>0</v>
      </c>
      <c r="I219" s="228">
        <v>0</v>
      </c>
      <c r="J219" s="228">
        <v>0</v>
      </c>
      <c r="K219" s="228">
        <v>0</v>
      </c>
      <c r="L219" s="228">
        <v>0</v>
      </c>
      <c r="M219" s="228">
        <v>0</v>
      </c>
      <c r="N219" s="228">
        <v>0</v>
      </c>
      <c r="O219" s="228">
        <f>SUM(E219:N219)</f>
        <v>0</v>
      </c>
    </row>
    <row r="220" spans="1:15" ht="111.75" customHeight="1" x14ac:dyDescent="0.3">
      <c r="A220" s="207"/>
      <c r="B220" s="363"/>
      <c r="C220" s="209"/>
      <c r="D220" s="210" t="s">
        <v>235</v>
      </c>
      <c r="E220" s="189">
        <v>0</v>
      </c>
      <c r="F220" s="230">
        <v>0</v>
      </c>
      <c r="G220" s="230">
        <v>0</v>
      </c>
      <c r="H220" s="231">
        <v>0</v>
      </c>
      <c r="I220" s="231">
        <v>118747</v>
      </c>
      <c r="J220" s="231">
        <v>0</v>
      </c>
      <c r="K220" s="231">
        <v>0</v>
      </c>
      <c r="L220" s="231">
        <v>0</v>
      </c>
      <c r="M220" s="231">
        <v>0</v>
      </c>
      <c r="N220" s="231">
        <v>0</v>
      </c>
      <c r="O220" s="231">
        <f>SUM(E220:N220)</f>
        <v>118747</v>
      </c>
    </row>
    <row r="221" spans="1:15" ht="33" customHeight="1" x14ac:dyDescent="0.3">
      <c r="A221" s="334" t="s">
        <v>362</v>
      </c>
      <c r="B221" s="341" t="s">
        <v>363</v>
      </c>
      <c r="C221" s="300" t="s">
        <v>243</v>
      </c>
      <c r="D221" s="273" t="s">
        <v>238</v>
      </c>
      <c r="E221" s="187">
        <v>0</v>
      </c>
      <c r="F221" s="226">
        <v>0</v>
      </c>
      <c r="G221" s="226">
        <v>0</v>
      </c>
      <c r="H221" s="228">
        <v>0</v>
      </c>
      <c r="I221" s="228">
        <v>0</v>
      </c>
      <c r="J221" s="228">
        <v>337500</v>
      </c>
      <c r="K221" s="228">
        <v>0</v>
      </c>
      <c r="L221" s="228">
        <v>0</v>
      </c>
      <c r="M221" s="228">
        <v>0</v>
      </c>
      <c r="N221" s="228">
        <v>0</v>
      </c>
      <c r="O221" s="228">
        <f>SUM(E221:N221)</f>
        <v>337500</v>
      </c>
    </row>
    <row r="222" spans="1:15" ht="75" customHeight="1" x14ac:dyDescent="0.3">
      <c r="A222" s="340"/>
      <c r="B222" s="342"/>
      <c r="C222" s="273"/>
      <c r="D222" s="273" t="s">
        <v>337</v>
      </c>
      <c r="E222" s="187">
        <v>0</v>
      </c>
      <c r="F222" s="226">
        <v>0</v>
      </c>
      <c r="G222" s="226">
        <v>0</v>
      </c>
      <c r="H222" s="228">
        <v>0</v>
      </c>
      <c r="I222" s="228">
        <v>0</v>
      </c>
      <c r="J222" s="218">
        <v>337500</v>
      </c>
      <c r="K222" s="228">
        <v>0</v>
      </c>
      <c r="L222" s="228">
        <v>0</v>
      </c>
      <c r="M222" s="228">
        <v>0</v>
      </c>
      <c r="N222" s="228">
        <v>0</v>
      </c>
      <c r="O222" s="228">
        <f>SUM(E222:N222)</f>
        <v>337500</v>
      </c>
    </row>
    <row r="223" spans="1:15" ht="20.25" customHeight="1" thickBot="1" x14ac:dyDescent="0.35">
      <c r="A223" s="352" t="s">
        <v>282</v>
      </c>
      <c r="B223" s="353"/>
      <c r="C223" s="353"/>
      <c r="D223" s="353"/>
      <c r="E223" s="353"/>
      <c r="F223" s="353"/>
      <c r="G223" s="353"/>
      <c r="H223" s="353"/>
      <c r="I223" s="353"/>
      <c r="J223" s="353"/>
      <c r="K223" s="353"/>
      <c r="L223" s="353"/>
      <c r="M223" s="353"/>
      <c r="N223" s="353"/>
      <c r="O223" s="354"/>
    </row>
    <row r="224" spans="1:15" x14ac:dyDescent="0.3">
      <c r="A224" s="358" t="s">
        <v>238</v>
      </c>
      <c r="B224" s="359"/>
      <c r="C224" s="359"/>
      <c r="D224" s="360"/>
      <c r="E224" s="232">
        <f t="shared" ref="E224:O224" si="87">E225+E226+E227</f>
        <v>0</v>
      </c>
      <c r="F224" s="232">
        <f t="shared" si="87"/>
        <v>0</v>
      </c>
      <c r="G224" s="232">
        <f t="shared" si="87"/>
        <v>0</v>
      </c>
      <c r="H224" s="232">
        <f t="shared" si="87"/>
        <v>0</v>
      </c>
      <c r="I224" s="232">
        <f t="shared" si="87"/>
        <v>0</v>
      </c>
      <c r="J224" s="232">
        <f t="shared" si="87"/>
        <v>0</v>
      </c>
      <c r="K224" s="232">
        <f t="shared" si="87"/>
        <v>0</v>
      </c>
      <c r="L224" s="232">
        <f t="shared" si="87"/>
        <v>0</v>
      </c>
      <c r="M224" s="232">
        <f t="shared" si="87"/>
        <v>0</v>
      </c>
      <c r="N224" s="232">
        <f t="shared" si="87"/>
        <v>0</v>
      </c>
      <c r="O224" s="244">
        <f t="shared" si="87"/>
        <v>0</v>
      </c>
    </row>
    <row r="225" spans="1:15" x14ac:dyDescent="0.3">
      <c r="A225" s="355" t="s">
        <v>50</v>
      </c>
      <c r="B225" s="356"/>
      <c r="C225" s="356"/>
      <c r="D225" s="357"/>
      <c r="E225" s="229">
        <f>E229</f>
        <v>0</v>
      </c>
      <c r="F225" s="229">
        <f t="shared" ref="F225:N225" si="88">F229</f>
        <v>0</v>
      </c>
      <c r="G225" s="229">
        <f t="shared" si="88"/>
        <v>0</v>
      </c>
      <c r="H225" s="229">
        <f t="shared" si="88"/>
        <v>0</v>
      </c>
      <c r="I225" s="229">
        <f t="shared" si="88"/>
        <v>0</v>
      </c>
      <c r="J225" s="229">
        <f t="shared" si="88"/>
        <v>0</v>
      </c>
      <c r="K225" s="229">
        <f t="shared" si="88"/>
        <v>0</v>
      </c>
      <c r="L225" s="229">
        <f t="shared" si="88"/>
        <v>0</v>
      </c>
      <c r="M225" s="229">
        <f t="shared" si="88"/>
        <v>0</v>
      </c>
      <c r="N225" s="229">
        <f t="shared" si="88"/>
        <v>0</v>
      </c>
      <c r="O225" s="245">
        <f>SUM(E225:N225)</f>
        <v>0</v>
      </c>
    </row>
    <row r="226" spans="1:15" ht="69.75" customHeight="1" x14ac:dyDescent="0.3">
      <c r="A226" s="355" t="s">
        <v>236</v>
      </c>
      <c r="B226" s="356"/>
      <c r="C226" s="356"/>
      <c r="D226" s="357"/>
      <c r="E226" s="229">
        <f>E230</f>
        <v>0</v>
      </c>
      <c r="F226" s="229">
        <f t="shared" ref="F226:N226" si="89">F230</f>
        <v>0</v>
      </c>
      <c r="G226" s="229">
        <f t="shared" si="89"/>
        <v>0</v>
      </c>
      <c r="H226" s="229">
        <f t="shared" si="89"/>
        <v>0</v>
      </c>
      <c r="I226" s="229">
        <f t="shared" si="89"/>
        <v>0</v>
      </c>
      <c r="J226" s="229">
        <f t="shared" si="89"/>
        <v>0</v>
      </c>
      <c r="K226" s="229">
        <f t="shared" si="89"/>
        <v>0</v>
      </c>
      <c r="L226" s="229">
        <f t="shared" si="89"/>
        <v>0</v>
      </c>
      <c r="M226" s="229">
        <f t="shared" si="89"/>
        <v>0</v>
      </c>
      <c r="N226" s="229">
        <f t="shared" si="89"/>
        <v>0</v>
      </c>
      <c r="O226" s="245">
        <f>SUM(E226:N226)</f>
        <v>0</v>
      </c>
    </row>
    <row r="227" spans="1:15" ht="112.5" customHeight="1" x14ac:dyDescent="0.3">
      <c r="A227" s="355" t="s">
        <v>235</v>
      </c>
      <c r="B227" s="356"/>
      <c r="C227" s="356"/>
      <c r="D227" s="357"/>
      <c r="E227" s="229">
        <f>E231</f>
        <v>0</v>
      </c>
      <c r="F227" s="229">
        <f t="shared" ref="F227:N227" si="90">F231</f>
        <v>0</v>
      </c>
      <c r="G227" s="229">
        <f t="shared" si="90"/>
        <v>0</v>
      </c>
      <c r="H227" s="229">
        <f t="shared" si="90"/>
        <v>0</v>
      </c>
      <c r="I227" s="229">
        <f t="shared" si="90"/>
        <v>0</v>
      </c>
      <c r="J227" s="229">
        <f t="shared" si="90"/>
        <v>0</v>
      </c>
      <c r="K227" s="229">
        <f t="shared" si="90"/>
        <v>0</v>
      </c>
      <c r="L227" s="229">
        <f t="shared" si="90"/>
        <v>0</v>
      </c>
      <c r="M227" s="229">
        <f t="shared" si="90"/>
        <v>0</v>
      </c>
      <c r="N227" s="229">
        <f t="shared" si="90"/>
        <v>0</v>
      </c>
      <c r="O227" s="245">
        <f>SUM(E227:N227)</f>
        <v>0</v>
      </c>
    </row>
    <row r="228" spans="1:15" ht="29.45" customHeight="1" x14ac:dyDescent="0.3">
      <c r="A228" s="375" t="s">
        <v>283</v>
      </c>
      <c r="B228" s="334" t="s">
        <v>284</v>
      </c>
      <c r="C228" s="336" t="s">
        <v>304</v>
      </c>
      <c r="D228" s="196" t="s">
        <v>238</v>
      </c>
      <c r="E228" s="226">
        <f>E229+E230+E231</f>
        <v>0</v>
      </c>
      <c r="F228" s="226">
        <f t="shared" ref="F228:N228" si="91">F229+F230+F231</f>
        <v>0</v>
      </c>
      <c r="G228" s="226">
        <f t="shared" si="91"/>
        <v>0</v>
      </c>
      <c r="H228" s="226">
        <f t="shared" si="91"/>
        <v>0</v>
      </c>
      <c r="I228" s="226">
        <f t="shared" si="91"/>
        <v>0</v>
      </c>
      <c r="J228" s="226">
        <f t="shared" si="91"/>
        <v>0</v>
      </c>
      <c r="K228" s="226">
        <f t="shared" si="91"/>
        <v>0</v>
      </c>
      <c r="L228" s="226">
        <f t="shared" si="91"/>
        <v>0</v>
      </c>
      <c r="M228" s="226">
        <f t="shared" si="91"/>
        <v>0</v>
      </c>
      <c r="N228" s="226">
        <f t="shared" si="91"/>
        <v>0</v>
      </c>
      <c r="O228" s="246">
        <f>O229+O230+O231</f>
        <v>0</v>
      </c>
    </row>
    <row r="229" spans="1:15" ht="93.75" customHeight="1" x14ac:dyDescent="0.3">
      <c r="A229" s="333"/>
      <c r="B229" s="335"/>
      <c r="C229" s="337"/>
      <c r="D229" s="211" t="s">
        <v>50</v>
      </c>
      <c r="E229" s="227">
        <v>0</v>
      </c>
      <c r="F229" s="227">
        <v>0</v>
      </c>
      <c r="G229" s="227">
        <v>0</v>
      </c>
      <c r="H229" s="228">
        <v>0</v>
      </c>
      <c r="I229" s="228">
        <v>0</v>
      </c>
      <c r="J229" s="228">
        <v>0</v>
      </c>
      <c r="K229" s="228">
        <v>0</v>
      </c>
      <c r="L229" s="228">
        <v>0</v>
      </c>
      <c r="M229" s="228">
        <v>0</v>
      </c>
      <c r="N229" s="228">
        <v>0</v>
      </c>
      <c r="O229" s="245">
        <f>SUM(E229:N229)</f>
        <v>0</v>
      </c>
    </row>
    <row r="230" spans="1:15" ht="73.5" customHeight="1" x14ac:dyDescent="0.3">
      <c r="A230" s="333"/>
      <c r="B230" s="335"/>
      <c r="C230" s="337"/>
      <c r="D230" s="196" t="s">
        <v>236</v>
      </c>
      <c r="E230" s="226">
        <v>0</v>
      </c>
      <c r="F230" s="226">
        <v>0</v>
      </c>
      <c r="G230" s="226">
        <v>0</v>
      </c>
      <c r="H230" s="228">
        <v>0</v>
      </c>
      <c r="I230" s="228">
        <v>0</v>
      </c>
      <c r="J230" s="228">
        <v>0</v>
      </c>
      <c r="K230" s="228">
        <v>0</v>
      </c>
      <c r="L230" s="228">
        <v>0</v>
      </c>
      <c r="M230" s="228">
        <v>0</v>
      </c>
      <c r="N230" s="228">
        <v>0</v>
      </c>
      <c r="O230" s="245">
        <f>SUM(E230:N230)</f>
        <v>0</v>
      </c>
    </row>
    <row r="231" spans="1:15" ht="195.75" customHeight="1" thickBot="1" x14ac:dyDescent="0.35">
      <c r="A231" s="333"/>
      <c r="B231" s="335"/>
      <c r="C231" s="337"/>
      <c r="D231" s="210" t="s">
        <v>235</v>
      </c>
      <c r="E231" s="230">
        <v>0</v>
      </c>
      <c r="F231" s="230">
        <v>0</v>
      </c>
      <c r="G231" s="230">
        <v>0</v>
      </c>
      <c r="H231" s="231">
        <v>0</v>
      </c>
      <c r="I231" s="231">
        <v>0</v>
      </c>
      <c r="J231" s="231">
        <v>0</v>
      </c>
      <c r="K231" s="231">
        <v>0</v>
      </c>
      <c r="L231" s="231">
        <v>0</v>
      </c>
      <c r="M231" s="231">
        <v>0</v>
      </c>
      <c r="N231" s="231">
        <v>0</v>
      </c>
      <c r="O231" s="247">
        <f>SUM(E231:N231)</f>
        <v>0</v>
      </c>
    </row>
    <row r="232" spans="1:15" ht="20.25" customHeight="1" thickBot="1" x14ac:dyDescent="0.35">
      <c r="A232" s="372" t="s">
        <v>285</v>
      </c>
      <c r="B232" s="373"/>
      <c r="C232" s="373"/>
      <c r="D232" s="373"/>
      <c r="E232" s="373"/>
      <c r="F232" s="373"/>
      <c r="G232" s="373"/>
      <c r="H232" s="373"/>
      <c r="I232" s="373"/>
      <c r="J232" s="373"/>
      <c r="K232" s="373"/>
      <c r="L232" s="373"/>
      <c r="M232" s="373"/>
      <c r="N232" s="373"/>
      <c r="O232" s="374"/>
    </row>
    <row r="233" spans="1:15" x14ac:dyDescent="0.3">
      <c r="A233" s="358" t="s">
        <v>238</v>
      </c>
      <c r="B233" s="359"/>
      <c r="C233" s="359"/>
      <c r="D233" s="360"/>
      <c r="E233" s="232">
        <f>E237</f>
        <v>0</v>
      </c>
      <c r="F233" s="232">
        <f t="shared" ref="F233:O233" si="92">F234+F235+F236</f>
        <v>0</v>
      </c>
      <c r="G233" s="232">
        <f t="shared" si="92"/>
        <v>0</v>
      </c>
      <c r="H233" s="244">
        <f>H234+H235+H236</f>
        <v>209876</v>
      </c>
      <c r="I233" s="232">
        <f t="shared" si="92"/>
        <v>0</v>
      </c>
      <c r="J233" s="232">
        <f t="shared" si="92"/>
        <v>0</v>
      </c>
      <c r="K233" s="232">
        <f t="shared" si="92"/>
        <v>0</v>
      </c>
      <c r="L233" s="232">
        <f t="shared" si="92"/>
        <v>0</v>
      </c>
      <c r="M233" s="232">
        <f t="shared" si="92"/>
        <v>0</v>
      </c>
      <c r="N233" s="232">
        <f t="shared" si="92"/>
        <v>0</v>
      </c>
      <c r="O233" s="244">
        <f t="shared" si="92"/>
        <v>209876</v>
      </c>
    </row>
    <row r="234" spans="1:15" x14ac:dyDescent="0.3">
      <c r="A234" s="355" t="s">
        <v>50</v>
      </c>
      <c r="B234" s="356"/>
      <c r="C234" s="356"/>
      <c r="D234" s="357"/>
      <c r="E234" s="229">
        <f>E238</f>
        <v>0</v>
      </c>
      <c r="F234" s="229">
        <f t="shared" ref="F234:N234" si="93">F238</f>
        <v>0</v>
      </c>
      <c r="G234" s="229">
        <f t="shared" si="93"/>
        <v>0</v>
      </c>
      <c r="H234" s="250">
        <f t="shared" si="93"/>
        <v>0</v>
      </c>
      <c r="I234" s="229">
        <f t="shared" si="93"/>
        <v>0</v>
      </c>
      <c r="J234" s="229">
        <f t="shared" si="93"/>
        <v>0</v>
      </c>
      <c r="K234" s="229">
        <f t="shared" si="93"/>
        <v>0</v>
      </c>
      <c r="L234" s="229">
        <f t="shared" si="93"/>
        <v>0</v>
      </c>
      <c r="M234" s="229">
        <f t="shared" si="93"/>
        <v>0</v>
      </c>
      <c r="N234" s="229">
        <f t="shared" si="93"/>
        <v>0</v>
      </c>
      <c r="O234" s="245">
        <f t="shared" ref="O234:O240" si="94">SUM(E234:N234)</f>
        <v>0</v>
      </c>
    </row>
    <row r="235" spans="1:15" ht="60.75" customHeight="1" x14ac:dyDescent="0.3">
      <c r="A235" s="355" t="s">
        <v>236</v>
      </c>
      <c r="B235" s="356"/>
      <c r="C235" s="356"/>
      <c r="D235" s="357"/>
      <c r="E235" s="229">
        <f>E239</f>
        <v>0</v>
      </c>
      <c r="F235" s="229">
        <f t="shared" ref="F235:N235" si="95">F239</f>
        <v>0</v>
      </c>
      <c r="G235" s="229">
        <f t="shared" si="95"/>
        <v>0</v>
      </c>
      <c r="H235" s="250">
        <f t="shared" si="95"/>
        <v>0</v>
      </c>
      <c r="I235" s="229">
        <f t="shared" si="95"/>
        <v>0</v>
      </c>
      <c r="J235" s="229">
        <f t="shared" si="95"/>
        <v>0</v>
      </c>
      <c r="K235" s="229">
        <f t="shared" si="95"/>
        <v>0</v>
      </c>
      <c r="L235" s="229">
        <f t="shared" si="95"/>
        <v>0</v>
      </c>
      <c r="M235" s="229">
        <f t="shared" si="95"/>
        <v>0</v>
      </c>
      <c r="N235" s="229">
        <f t="shared" si="95"/>
        <v>0</v>
      </c>
      <c r="O235" s="245">
        <f t="shared" si="94"/>
        <v>0</v>
      </c>
    </row>
    <row r="236" spans="1:15" ht="87.75" customHeight="1" x14ac:dyDescent="0.3">
      <c r="A236" s="355" t="s">
        <v>235</v>
      </c>
      <c r="B236" s="356"/>
      <c r="C236" s="356"/>
      <c r="D236" s="357"/>
      <c r="E236" s="229">
        <f>E240</f>
        <v>0</v>
      </c>
      <c r="F236" s="229">
        <f t="shared" ref="F236:N236" si="96">F240</f>
        <v>0</v>
      </c>
      <c r="G236" s="229">
        <f t="shared" si="96"/>
        <v>0</v>
      </c>
      <c r="H236" s="250">
        <f t="shared" si="96"/>
        <v>209876</v>
      </c>
      <c r="I236" s="229">
        <f t="shared" si="96"/>
        <v>0</v>
      </c>
      <c r="J236" s="229">
        <f t="shared" si="96"/>
        <v>0</v>
      </c>
      <c r="K236" s="229">
        <f t="shared" si="96"/>
        <v>0</v>
      </c>
      <c r="L236" s="229">
        <f t="shared" si="96"/>
        <v>0</v>
      </c>
      <c r="M236" s="229">
        <f t="shared" si="96"/>
        <v>0</v>
      </c>
      <c r="N236" s="229">
        <f t="shared" si="96"/>
        <v>0</v>
      </c>
      <c r="O236" s="245">
        <f t="shared" si="94"/>
        <v>209876</v>
      </c>
    </row>
    <row r="237" spans="1:15" x14ac:dyDescent="0.3">
      <c r="A237" s="375" t="s">
        <v>286</v>
      </c>
      <c r="B237" s="334" t="s">
        <v>287</v>
      </c>
      <c r="C237" s="336"/>
      <c r="D237" s="196" t="s">
        <v>238</v>
      </c>
      <c r="E237" s="226">
        <f>E238+E239+E240</f>
        <v>0</v>
      </c>
      <c r="F237" s="226">
        <f t="shared" ref="F237:N237" si="97">F238+F239+F240</f>
        <v>0</v>
      </c>
      <c r="G237" s="226">
        <f t="shared" si="97"/>
        <v>0</v>
      </c>
      <c r="H237" s="246">
        <f t="shared" si="97"/>
        <v>209876</v>
      </c>
      <c r="I237" s="226">
        <f t="shared" si="97"/>
        <v>0</v>
      </c>
      <c r="J237" s="226">
        <f t="shared" si="97"/>
        <v>0</v>
      </c>
      <c r="K237" s="226">
        <f t="shared" si="97"/>
        <v>0</v>
      </c>
      <c r="L237" s="226">
        <f t="shared" si="97"/>
        <v>0</v>
      </c>
      <c r="M237" s="226">
        <f t="shared" si="97"/>
        <v>0</v>
      </c>
      <c r="N237" s="226">
        <f t="shared" si="97"/>
        <v>0</v>
      </c>
      <c r="O237" s="246">
        <f t="shared" si="94"/>
        <v>209876</v>
      </c>
    </row>
    <row r="238" spans="1:15" ht="40.5" x14ac:dyDescent="0.3">
      <c r="A238" s="333"/>
      <c r="B238" s="335"/>
      <c r="C238" s="337"/>
      <c r="D238" s="211" t="s">
        <v>50</v>
      </c>
      <c r="E238" s="227">
        <f>E242+E246+E250</f>
        <v>0</v>
      </c>
      <c r="F238" s="227">
        <f t="shared" ref="F238:N238" si="98">F242+F246+F250</f>
        <v>0</v>
      </c>
      <c r="G238" s="227">
        <f t="shared" si="98"/>
        <v>0</v>
      </c>
      <c r="H238" s="251">
        <f t="shared" si="98"/>
        <v>0</v>
      </c>
      <c r="I238" s="227">
        <f t="shared" si="98"/>
        <v>0</v>
      </c>
      <c r="J238" s="227">
        <f t="shared" si="98"/>
        <v>0</v>
      </c>
      <c r="K238" s="227">
        <f t="shared" si="98"/>
        <v>0</v>
      </c>
      <c r="L238" s="227">
        <f t="shared" si="98"/>
        <v>0</v>
      </c>
      <c r="M238" s="227">
        <f t="shared" si="98"/>
        <v>0</v>
      </c>
      <c r="N238" s="227">
        <f t="shared" si="98"/>
        <v>0</v>
      </c>
      <c r="O238" s="245">
        <f t="shared" si="94"/>
        <v>0</v>
      </c>
    </row>
    <row r="239" spans="1:15" ht="73.5" customHeight="1" x14ac:dyDescent="0.3">
      <c r="A239" s="333"/>
      <c r="B239" s="335"/>
      <c r="C239" s="337"/>
      <c r="D239" s="196" t="s">
        <v>236</v>
      </c>
      <c r="E239" s="226">
        <f>E243+E247+E251</f>
        <v>0</v>
      </c>
      <c r="F239" s="226">
        <f t="shared" ref="F239:N239" si="99">F243+F247+F251</f>
        <v>0</v>
      </c>
      <c r="G239" s="226">
        <f t="shared" si="99"/>
        <v>0</v>
      </c>
      <c r="H239" s="246">
        <f t="shared" si="99"/>
        <v>0</v>
      </c>
      <c r="I239" s="226">
        <f t="shared" si="99"/>
        <v>0</v>
      </c>
      <c r="J239" s="226">
        <f t="shared" si="99"/>
        <v>0</v>
      </c>
      <c r="K239" s="226">
        <f t="shared" si="99"/>
        <v>0</v>
      </c>
      <c r="L239" s="226">
        <f t="shared" si="99"/>
        <v>0</v>
      </c>
      <c r="M239" s="226">
        <f t="shared" si="99"/>
        <v>0</v>
      </c>
      <c r="N239" s="226">
        <f t="shared" si="99"/>
        <v>0</v>
      </c>
      <c r="O239" s="245">
        <f t="shared" si="94"/>
        <v>0</v>
      </c>
    </row>
    <row r="240" spans="1:15" ht="98.25" customHeight="1" x14ac:dyDescent="0.3">
      <c r="A240" s="361"/>
      <c r="B240" s="340"/>
      <c r="C240" s="364"/>
      <c r="D240" s="196" t="s">
        <v>235</v>
      </c>
      <c r="E240" s="226">
        <f>E244+E248+E252</f>
        <v>0</v>
      </c>
      <c r="F240" s="226">
        <f t="shared" ref="F240:N240" si="100">F244+F248+F252</f>
        <v>0</v>
      </c>
      <c r="G240" s="226">
        <f t="shared" si="100"/>
        <v>0</v>
      </c>
      <c r="H240" s="246">
        <f t="shared" si="100"/>
        <v>209876</v>
      </c>
      <c r="I240" s="226">
        <f t="shared" si="100"/>
        <v>0</v>
      </c>
      <c r="J240" s="226">
        <f t="shared" si="100"/>
        <v>0</v>
      </c>
      <c r="K240" s="226">
        <f t="shared" si="100"/>
        <v>0</v>
      </c>
      <c r="L240" s="226">
        <f t="shared" si="100"/>
        <v>0</v>
      </c>
      <c r="M240" s="226">
        <f t="shared" si="100"/>
        <v>0</v>
      </c>
      <c r="N240" s="226">
        <f t="shared" si="100"/>
        <v>0</v>
      </c>
      <c r="O240" s="245">
        <f t="shared" si="94"/>
        <v>209876</v>
      </c>
    </row>
    <row r="241" spans="1:15" x14ac:dyDescent="0.3">
      <c r="A241" s="376" t="s">
        <v>288</v>
      </c>
      <c r="B241" s="329" t="s">
        <v>289</v>
      </c>
      <c r="C241" s="330" t="s">
        <v>252</v>
      </c>
      <c r="D241" s="196" t="s">
        <v>238</v>
      </c>
      <c r="E241" s="217">
        <f>E242+E243+E244</f>
        <v>0</v>
      </c>
      <c r="F241" s="217">
        <f t="shared" ref="F241:O241" si="101">F242+F243+F244</f>
        <v>0</v>
      </c>
      <c r="G241" s="217">
        <f t="shared" si="101"/>
        <v>0</v>
      </c>
      <c r="H241" s="248">
        <f t="shared" si="101"/>
        <v>81318.52</v>
      </c>
      <c r="I241" s="217">
        <f t="shared" si="101"/>
        <v>0</v>
      </c>
      <c r="J241" s="217">
        <f t="shared" si="101"/>
        <v>0</v>
      </c>
      <c r="K241" s="217">
        <f t="shared" si="101"/>
        <v>0</v>
      </c>
      <c r="L241" s="217">
        <f t="shared" si="101"/>
        <v>0</v>
      </c>
      <c r="M241" s="217">
        <f t="shared" si="101"/>
        <v>0</v>
      </c>
      <c r="N241" s="217">
        <f t="shared" si="101"/>
        <v>0</v>
      </c>
      <c r="O241" s="248">
        <f t="shared" si="101"/>
        <v>81318.52</v>
      </c>
    </row>
    <row r="242" spans="1:15" ht="40.5" x14ac:dyDescent="0.3">
      <c r="A242" s="369"/>
      <c r="B242" s="327"/>
      <c r="C242" s="331"/>
      <c r="D242" s="198" t="s">
        <v>50</v>
      </c>
      <c r="E242" s="220">
        <v>0</v>
      </c>
      <c r="F242" s="220">
        <v>0</v>
      </c>
      <c r="G242" s="220">
        <v>0</v>
      </c>
      <c r="H242" s="249">
        <v>0</v>
      </c>
      <c r="I242" s="218">
        <v>0</v>
      </c>
      <c r="J242" s="218">
        <v>0</v>
      </c>
      <c r="K242" s="218">
        <v>0</v>
      </c>
      <c r="L242" s="218">
        <v>0</v>
      </c>
      <c r="M242" s="218">
        <v>0</v>
      </c>
      <c r="N242" s="218">
        <v>0</v>
      </c>
      <c r="O242" s="249">
        <f>SUM(E242:N242)</f>
        <v>0</v>
      </c>
    </row>
    <row r="243" spans="1:15" ht="85.5" customHeight="1" x14ac:dyDescent="0.3">
      <c r="A243" s="369"/>
      <c r="B243" s="327"/>
      <c r="C243" s="331"/>
      <c r="D243" s="196" t="s">
        <v>236</v>
      </c>
      <c r="E243" s="217">
        <v>0</v>
      </c>
      <c r="F243" s="217">
        <v>0</v>
      </c>
      <c r="G243" s="217">
        <v>0</v>
      </c>
      <c r="H243" s="249">
        <v>0</v>
      </c>
      <c r="I243" s="218">
        <v>0</v>
      </c>
      <c r="J243" s="218">
        <v>0</v>
      </c>
      <c r="K243" s="218">
        <v>0</v>
      </c>
      <c r="L243" s="218">
        <v>0</v>
      </c>
      <c r="M243" s="218">
        <v>0</v>
      </c>
      <c r="N243" s="218">
        <v>0</v>
      </c>
      <c r="O243" s="249">
        <f>SUM(E243:N243)</f>
        <v>0</v>
      </c>
    </row>
    <row r="244" spans="1:15" ht="97.5" customHeight="1" x14ac:dyDescent="0.3">
      <c r="A244" s="370"/>
      <c r="B244" s="328"/>
      <c r="C244" s="371"/>
      <c r="D244" s="196" t="s">
        <v>235</v>
      </c>
      <c r="E244" s="217">
        <v>0</v>
      </c>
      <c r="F244" s="217">
        <v>0</v>
      </c>
      <c r="G244" s="217">
        <v>0</v>
      </c>
      <c r="H244" s="249">
        <v>81318.52</v>
      </c>
      <c r="I244" s="218">
        <v>0</v>
      </c>
      <c r="J244" s="218">
        <v>0</v>
      </c>
      <c r="K244" s="218">
        <v>0</v>
      </c>
      <c r="L244" s="218">
        <v>0</v>
      </c>
      <c r="M244" s="218">
        <v>0</v>
      </c>
      <c r="N244" s="218">
        <v>0</v>
      </c>
      <c r="O244" s="249">
        <f>SUM(E244:N244)</f>
        <v>81318.52</v>
      </c>
    </row>
    <row r="245" spans="1:15" x14ac:dyDescent="0.3">
      <c r="A245" s="368" t="s">
        <v>290</v>
      </c>
      <c r="B245" s="329" t="s">
        <v>318</v>
      </c>
      <c r="C245" s="330" t="s">
        <v>252</v>
      </c>
      <c r="D245" s="196" t="s">
        <v>238</v>
      </c>
      <c r="E245" s="217">
        <f>E246+E247+E248</f>
        <v>0</v>
      </c>
      <c r="F245" s="217">
        <f t="shared" ref="F245:O245" si="102">F246+F247+F248</f>
        <v>0</v>
      </c>
      <c r="G245" s="217">
        <f t="shared" si="102"/>
        <v>0</v>
      </c>
      <c r="H245" s="248">
        <f t="shared" si="102"/>
        <v>21681.48</v>
      </c>
      <c r="I245" s="217">
        <f t="shared" si="102"/>
        <v>0</v>
      </c>
      <c r="J245" s="217">
        <f t="shared" si="102"/>
        <v>0</v>
      </c>
      <c r="K245" s="217">
        <f t="shared" si="102"/>
        <v>0</v>
      </c>
      <c r="L245" s="217">
        <f t="shared" si="102"/>
        <v>0</v>
      </c>
      <c r="M245" s="217">
        <f t="shared" si="102"/>
        <v>0</v>
      </c>
      <c r="N245" s="217">
        <f t="shared" si="102"/>
        <v>0</v>
      </c>
      <c r="O245" s="248">
        <f t="shared" si="102"/>
        <v>21681.48</v>
      </c>
    </row>
    <row r="246" spans="1:15" ht="40.5" x14ac:dyDescent="0.3">
      <c r="A246" s="369"/>
      <c r="B246" s="327"/>
      <c r="C246" s="331"/>
      <c r="D246" s="198" t="s">
        <v>50</v>
      </c>
      <c r="E246" s="220">
        <v>0</v>
      </c>
      <c r="F246" s="220">
        <v>0</v>
      </c>
      <c r="G246" s="220">
        <v>0</v>
      </c>
      <c r="H246" s="249">
        <v>0</v>
      </c>
      <c r="I246" s="218">
        <v>0</v>
      </c>
      <c r="J246" s="218">
        <v>0</v>
      </c>
      <c r="K246" s="218">
        <v>0</v>
      </c>
      <c r="L246" s="218">
        <v>0</v>
      </c>
      <c r="M246" s="218">
        <v>0</v>
      </c>
      <c r="N246" s="218">
        <v>0</v>
      </c>
      <c r="O246" s="249">
        <f>SUM(E246:N246)</f>
        <v>0</v>
      </c>
    </row>
    <row r="247" spans="1:15" ht="69" customHeight="1" x14ac:dyDescent="0.3">
      <c r="A247" s="369"/>
      <c r="B247" s="327"/>
      <c r="C247" s="331"/>
      <c r="D247" s="196" t="s">
        <v>236</v>
      </c>
      <c r="E247" s="217">
        <v>0</v>
      </c>
      <c r="F247" s="217">
        <v>0</v>
      </c>
      <c r="G247" s="217">
        <v>0</v>
      </c>
      <c r="H247" s="249">
        <v>0</v>
      </c>
      <c r="I247" s="218">
        <v>0</v>
      </c>
      <c r="J247" s="218">
        <v>0</v>
      </c>
      <c r="K247" s="218">
        <v>0</v>
      </c>
      <c r="L247" s="218">
        <v>0</v>
      </c>
      <c r="M247" s="218">
        <v>0</v>
      </c>
      <c r="N247" s="218">
        <v>0</v>
      </c>
      <c r="O247" s="249">
        <f>SUM(E247:N247)</f>
        <v>0</v>
      </c>
    </row>
    <row r="248" spans="1:15" ht="99.75" customHeight="1" x14ac:dyDescent="0.3">
      <c r="A248" s="370"/>
      <c r="B248" s="328"/>
      <c r="C248" s="371"/>
      <c r="D248" s="196" t="s">
        <v>235</v>
      </c>
      <c r="E248" s="217">
        <v>0</v>
      </c>
      <c r="F248" s="217">
        <v>0</v>
      </c>
      <c r="G248" s="217">
        <v>0</v>
      </c>
      <c r="H248" s="249">
        <v>21681.48</v>
      </c>
      <c r="I248" s="218">
        <v>0</v>
      </c>
      <c r="J248" s="218">
        <v>0</v>
      </c>
      <c r="K248" s="218">
        <v>0</v>
      </c>
      <c r="L248" s="218">
        <v>0</v>
      </c>
      <c r="M248" s="218">
        <v>0</v>
      </c>
      <c r="N248" s="218">
        <v>0</v>
      </c>
      <c r="O248" s="249">
        <f>SUM(E248:N248)</f>
        <v>21681.48</v>
      </c>
    </row>
    <row r="249" spans="1:15" x14ac:dyDescent="0.3">
      <c r="A249" s="368" t="s">
        <v>291</v>
      </c>
      <c r="B249" s="329" t="s">
        <v>292</v>
      </c>
      <c r="C249" s="330" t="s">
        <v>243</v>
      </c>
      <c r="D249" s="196" t="s">
        <v>238</v>
      </c>
      <c r="E249" s="217">
        <f>E250+E251+E252</f>
        <v>0</v>
      </c>
      <c r="F249" s="217">
        <f t="shared" ref="F249:O249" si="103">F250+F251+F252</f>
        <v>0</v>
      </c>
      <c r="G249" s="217">
        <f t="shared" si="103"/>
        <v>0</v>
      </c>
      <c r="H249" s="248">
        <f t="shared" si="103"/>
        <v>106876</v>
      </c>
      <c r="I249" s="217">
        <f t="shared" si="103"/>
        <v>0</v>
      </c>
      <c r="J249" s="217">
        <f t="shared" si="103"/>
        <v>0</v>
      </c>
      <c r="K249" s="217">
        <f t="shared" si="103"/>
        <v>0</v>
      </c>
      <c r="L249" s="217">
        <f t="shared" si="103"/>
        <v>0</v>
      </c>
      <c r="M249" s="217">
        <f t="shared" si="103"/>
        <v>0</v>
      </c>
      <c r="N249" s="217">
        <f t="shared" si="103"/>
        <v>0</v>
      </c>
      <c r="O249" s="248">
        <f t="shared" si="103"/>
        <v>106876</v>
      </c>
    </row>
    <row r="250" spans="1:15" ht="40.5" x14ac:dyDescent="0.3">
      <c r="A250" s="369"/>
      <c r="B250" s="327"/>
      <c r="C250" s="331"/>
      <c r="D250" s="198" t="s">
        <v>50</v>
      </c>
      <c r="E250" s="220">
        <v>0</v>
      </c>
      <c r="F250" s="220">
        <v>0</v>
      </c>
      <c r="G250" s="220">
        <v>0</v>
      </c>
      <c r="H250" s="249">
        <v>0</v>
      </c>
      <c r="I250" s="218">
        <v>0</v>
      </c>
      <c r="J250" s="218">
        <v>0</v>
      </c>
      <c r="K250" s="218">
        <v>0</v>
      </c>
      <c r="L250" s="218">
        <v>0</v>
      </c>
      <c r="M250" s="218">
        <v>0</v>
      </c>
      <c r="N250" s="218">
        <v>0</v>
      </c>
      <c r="O250" s="249">
        <f>SUM(E250:N250)</f>
        <v>0</v>
      </c>
    </row>
    <row r="251" spans="1:15" ht="40.5" x14ac:dyDescent="0.3">
      <c r="A251" s="369"/>
      <c r="B251" s="327"/>
      <c r="C251" s="331"/>
      <c r="D251" s="196" t="s">
        <v>236</v>
      </c>
      <c r="E251" s="217">
        <v>0</v>
      </c>
      <c r="F251" s="217">
        <v>0</v>
      </c>
      <c r="G251" s="217">
        <v>0</v>
      </c>
      <c r="H251" s="249">
        <v>0</v>
      </c>
      <c r="I251" s="218">
        <v>0</v>
      </c>
      <c r="J251" s="218">
        <v>0</v>
      </c>
      <c r="K251" s="218">
        <v>0</v>
      </c>
      <c r="L251" s="218">
        <v>0</v>
      </c>
      <c r="M251" s="218">
        <v>0</v>
      </c>
      <c r="N251" s="218">
        <v>0</v>
      </c>
      <c r="O251" s="249">
        <f>SUM(E251:N251)</f>
        <v>0</v>
      </c>
    </row>
    <row r="252" spans="1:15" ht="60.75" x14ac:dyDescent="0.3">
      <c r="A252" s="370"/>
      <c r="B252" s="328"/>
      <c r="C252" s="371"/>
      <c r="D252" s="196" t="s">
        <v>235</v>
      </c>
      <c r="E252" s="217">
        <v>0</v>
      </c>
      <c r="F252" s="217">
        <v>0</v>
      </c>
      <c r="G252" s="217">
        <v>0</v>
      </c>
      <c r="H252" s="249">
        <v>106876</v>
      </c>
      <c r="I252" s="218">
        <v>0</v>
      </c>
      <c r="J252" s="218">
        <v>0</v>
      </c>
      <c r="K252" s="218">
        <v>0</v>
      </c>
      <c r="L252" s="218">
        <v>0</v>
      </c>
      <c r="M252" s="218">
        <v>0</v>
      </c>
      <c r="N252" s="218">
        <v>0</v>
      </c>
      <c r="O252" s="249">
        <f>SUM(E252:N252)</f>
        <v>106876</v>
      </c>
    </row>
  </sheetData>
  <mergeCells count="198">
    <mergeCell ref="A46:O46"/>
    <mergeCell ref="A40:D40"/>
    <mergeCell ref="A41:D41"/>
    <mergeCell ref="A18:D18"/>
    <mergeCell ref="A19:D19"/>
    <mergeCell ref="A20:D20"/>
    <mergeCell ref="A21:D21"/>
    <mergeCell ref="A31:D31"/>
    <mergeCell ref="A32:A36"/>
    <mergeCell ref="A39:D39"/>
    <mergeCell ref="A27:O27"/>
    <mergeCell ref="A17:O17"/>
    <mergeCell ref="A7:O7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58:D58"/>
    <mergeCell ref="A57:D57"/>
    <mergeCell ref="A69:A72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93:A96"/>
    <mergeCell ref="B65:B68"/>
    <mergeCell ref="A73:A76"/>
    <mergeCell ref="A81:A84"/>
    <mergeCell ref="B93:B96"/>
    <mergeCell ref="A85:A88"/>
    <mergeCell ref="B85:B88"/>
    <mergeCell ref="B89:B92"/>
    <mergeCell ref="A47:D47"/>
    <mergeCell ref="A37:O37"/>
    <mergeCell ref="A38:D38"/>
    <mergeCell ref="A128:A129"/>
    <mergeCell ref="B128:B129"/>
    <mergeCell ref="C128:C129"/>
    <mergeCell ref="C69:C72"/>
    <mergeCell ref="A180:A183"/>
    <mergeCell ref="B180:B183"/>
    <mergeCell ref="C180:C183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C93:C96"/>
    <mergeCell ref="C81:C84"/>
    <mergeCell ref="C77:C80"/>
    <mergeCell ref="C85:C88"/>
    <mergeCell ref="B105:B108"/>
    <mergeCell ref="C105:C108"/>
    <mergeCell ref="A105:A108"/>
    <mergeCell ref="B116:B119"/>
    <mergeCell ref="C116:C119"/>
    <mergeCell ref="A130:A131"/>
    <mergeCell ref="B130:B131"/>
    <mergeCell ref="C130:C131"/>
    <mergeCell ref="A132:A135"/>
    <mergeCell ref="B132:B135"/>
    <mergeCell ref="C132:C135"/>
    <mergeCell ref="B120:B123"/>
    <mergeCell ref="C120:C123"/>
    <mergeCell ref="A120:A123"/>
    <mergeCell ref="A124:A127"/>
    <mergeCell ref="B124:B127"/>
    <mergeCell ref="C124:C127"/>
    <mergeCell ref="B114:B115"/>
    <mergeCell ref="A114:A115"/>
    <mergeCell ref="A249:A252"/>
    <mergeCell ref="B249:B252"/>
    <mergeCell ref="C249:C252"/>
    <mergeCell ref="A226:D226"/>
    <mergeCell ref="A227:D227"/>
    <mergeCell ref="A232:O232"/>
    <mergeCell ref="A228:A231"/>
    <mergeCell ref="B228:B231"/>
    <mergeCell ref="C228:C231"/>
    <mergeCell ref="A245:A248"/>
    <mergeCell ref="B245:B248"/>
    <mergeCell ref="C245:C248"/>
    <mergeCell ref="B237:B240"/>
    <mergeCell ref="C237:C240"/>
    <mergeCell ref="A234:D234"/>
    <mergeCell ref="A235:D235"/>
    <mergeCell ref="A236:D236"/>
    <mergeCell ref="A241:A244"/>
    <mergeCell ref="B241:B244"/>
    <mergeCell ref="C241:C244"/>
    <mergeCell ref="A237:A240"/>
    <mergeCell ref="A233:D233"/>
    <mergeCell ref="A223:O223"/>
    <mergeCell ref="A225:D225"/>
    <mergeCell ref="A176:D176"/>
    <mergeCell ref="A224:D224"/>
    <mergeCell ref="A184:A187"/>
    <mergeCell ref="B184:B187"/>
    <mergeCell ref="B217:B220"/>
    <mergeCell ref="B213:B216"/>
    <mergeCell ref="B192:B195"/>
    <mergeCell ref="C184:C187"/>
    <mergeCell ref="C192:C195"/>
    <mergeCell ref="A179:D179"/>
    <mergeCell ref="A177:D177"/>
    <mergeCell ref="A178:D178"/>
    <mergeCell ref="A196:A200"/>
    <mergeCell ref="B196:B200"/>
    <mergeCell ref="C196:C200"/>
    <mergeCell ref="C188:C191"/>
    <mergeCell ref="B209:B212"/>
    <mergeCell ref="B201:B204"/>
    <mergeCell ref="B205:B208"/>
    <mergeCell ref="A188:A191"/>
    <mergeCell ref="B188:B191"/>
    <mergeCell ref="A192:A19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C159:C163"/>
    <mergeCell ref="A150:A153"/>
    <mergeCell ref="B150:B153"/>
    <mergeCell ref="C150:C153"/>
    <mergeCell ref="A136:A139"/>
    <mergeCell ref="B136:B139"/>
    <mergeCell ref="C136:C139"/>
    <mergeCell ref="A154:A158"/>
    <mergeCell ref="B154:B158"/>
    <mergeCell ref="C154:C158"/>
    <mergeCell ref="A166:A167"/>
    <mergeCell ref="B166:B167"/>
    <mergeCell ref="A221:A222"/>
    <mergeCell ref="B221:B222"/>
    <mergeCell ref="C213:C216"/>
    <mergeCell ref="C140:C142"/>
    <mergeCell ref="B140:B142"/>
    <mergeCell ref="A140:A142"/>
    <mergeCell ref="C143:C145"/>
    <mergeCell ref="B143:B145"/>
    <mergeCell ref="A143:A145"/>
    <mergeCell ref="A175:O175"/>
    <mergeCell ref="A172:A174"/>
    <mergeCell ref="B172:B174"/>
    <mergeCell ref="C172:C174"/>
    <mergeCell ref="B159:B163"/>
    <mergeCell ref="A159:A163"/>
    <mergeCell ref="A146:A149"/>
  </mergeCells>
  <phoneticPr fontId="3" type="noConversion"/>
  <pageMargins left="0.25" right="0.25" top="0.75" bottom="0.75" header="0.3" footer="0.3"/>
  <pageSetup paperSize="9" scale="39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17" t="s">
        <v>33</v>
      </c>
      <c r="Q1" s="417"/>
    </row>
    <row r="2" spans="1:22" ht="15" x14ac:dyDescent="0.25">
      <c r="A2" s="418" t="s">
        <v>39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</row>
    <row r="3" spans="1:22" ht="15" x14ac:dyDescent="0.25">
      <c r="A3" s="414" t="str">
        <f>'Таблица 1'!A10</f>
        <v xml:space="preserve"> "Развитие физической культуры и спорта Приморского края" на 2013-2021 годы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16"/>
    </row>
    <row r="4" spans="1:22" x14ac:dyDescent="0.2">
      <c r="A4" s="418" t="s">
        <v>16</v>
      </c>
      <c r="B4" s="419" t="s">
        <v>34</v>
      </c>
      <c r="C4" s="419" t="s">
        <v>10</v>
      </c>
      <c r="D4" s="420" t="s">
        <v>11</v>
      </c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2"/>
    </row>
    <row r="5" spans="1:22" ht="30.75" customHeight="1" x14ac:dyDescent="0.2">
      <c r="A5" s="418"/>
      <c r="B5" s="419"/>
      <c r="C5" s="419"/>
      <c r="D5" s="420">
        <v>2011</v>
      </c>
      <c r="E5" s="423"/>
      <c r="F5" s="420">
        <v>2012</v>
      </c>
      <c r="G5" s="423"/>
      <c r="H5" s="419">
        <v>2013</v>
      </c>
      <c r="I5" s="419"/>
      <c r="J5" s="419">
        <v>2014</v>
      </c>
      <c r="K5" s="419"/>
      <c r="L5" s="419">
        <v>2015</v>
      </c>
      <c r="M5" s="419"/>
      <c r="N5" s="419">
        <v>2016</v>
      </c>
      <c r="O5" s="419"/>
      <c r="P5" s="419">
        <v>2017</v>
      </c>
      <c r="Q5" s="419"/>
    </row>
    <row r="6" spans="1:22" ht="60" x14ac:dyDescent="0.2">
      <c r="A6" s="418"/>
      <c r="B6" s="419"/>
      <c r="C6" s="419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12"/>
      <c r="S6" s="413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25" t="s">
        <v>125</v>
      </c>
      <c r="G1" s="425"/>
      <c r="H1" s="425"/>
      <c r="I1" s="425"/>
      <c r="J1" s="425"/>
      <c r="K1" s="425"/>
      <c r="L1" s="425"/>
    </row>
    <row r="2" spans="1:12" s="4" customFormat="1" ht="103.5" customHeight="1" x14ac:dyDescent="0.25">
      <c r="A2" s="147"/>
      <c r="B2" s="147"/>
      <c r="C2" s="134"/>
      <c r="D2" s="148"/>
      <c r="E2" s="148"/>
      <c r="F2" s="424" t="s">
        <v>179</v>
      </c>
      <c r="G2" s="424"/>
      <c r="H2" s="424"/>
      <c r="I2" s="424"/>
      <c r="J2" s="424"/>
      <c r="K2" s="424"/>
      <c r="L2" s="424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26" t="s">
        <v>128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</row>
    <row r="5" spans="1:12" s="53" customFormat="1" ht="65.25" customHeight="1" x14ac:dyDescent="0.25">
      <c r="A5" s="428" t="s">
        <v>181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</row>
    <row r="6" spans="1:12" s="57" customFormat="1" ht="24.75" customHeight="1" x14ac:dyDescent="0.2">
      <c r="A6" s="429" t="s">
        <v>16</v>
      </c>
      <c r="B6" s="432" t="s">
        <v>4</v>
      </c>
      <c r="C6" s="434" t="s">
        <v>112</v>
      </c>
      <c r="D6" s="433" t="s">
        <v>115</v>
      </c>
      <c r="E6" s="433"/>
      <c r="F6" s="433"/>
      <c r="G6" s="433"/>
      <c r="H6" s="433"/>
      <c r="I6" s="433"/>
      <c r="J6" s="433"/>
      <c r="K6" s="433"/>
      <c r="L6" s="433"/>
    </row>
    <row r="7" spans="1:12" s="58" customFormat="1" ht="23.25" customHeight="1" x14ac:dyDescent="0.2">
      <c r="A7" s="430"/>
      <c r="B7" s="432"/>
      <c r="C7" s="435"/>
      <c r="D7" s="433" t="s">
        <v>13</v>
      </c>
      <c r="E7" s="433" t="s">
        <v>5</v>
      </c>
      <c r="F7" s="433"/>
      <c r="G7" s="433"/>
      <c r="H7" s="433"/>
      <c r="I7" s="433"/>
      <c r="J7" s="433"/>
      <c r="K7" s="433"/>
      <c r="L7" s="433"/>
    </row>
    <row r="8" spans="1:12" s="58" customFormat="1" ht="36.75" customHeight="1" x14ac:dyDescent="0.2">
      <c r="A8" s="431"/>
      <c r="B8" s="432"/>
      <c r="C8" s="436"/>
      <c r="D8" s="433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50" t="s">
        <v>199</v>
      </c>
      <c r="B1" s="450"/>
      <c r="C1" s="450"/>
      <c r="D1" s="450"/>
      <c r="E1" s="450"/>
      <c r="F1" s="450"/>
    </row>
    <row r="2" spans="1:6" s="4" customFormat="1" ht="21" customHeight="1" x14ac:dyDescent="0.25">
      <c r="A2" s="441" t="s">
        <v>126</v>
      </c>
      <c r="B2" s="441"/>
      <c r="C2" s="441"/>
      <c r="D2" s="441"/>
      <c r="E2" s="441"/>
      <c r="F2" s="441"/>
    </row>
    <row r="3" spans="1:6" s="4" customFormat="1" ht="19.5" customHeight="1" x14ac:dyDescent="0.25">
      <c r="A3" s="441" t="s">
        <v>189</v>
      </c>
      <c r="B3" s="441"/>
      <c r="C3" s="441"/>
      <c r="D3" s="441"/>
      <c r="E3" s="441"/>
      <c r="F3" s="441"/>
    </row>
    <row r="4" spans="1:6" ht="11.25" customHeight="1" x14ac:dyDescent="0.2">
      <c r="A4" s="65"/>
    </row>
    <row r="5" spans="1:6" s="62" customFormat="1" ht="15.75" customHeight="1" x14ac:dyDescent="0.2">
      <c r="A5" s="443" t="s">
        <v>16</v>
      </c>
      <c r="B5" s="443" t="s">
        <v>159</v>
      </c>
      <c r="C5" s="443" t="s">
        <v>6</v>
      </c>
      <c r="D5" s="443" t="s">
        <v>87</v>
      </c>
      <c r="E5" s="443"/>
      <c r="F5" s="443" t="s">
        <v>200</v>
      </c>
    </row>
    <row r="6" spans="1:6" s="62" customFormat="1" ht="78.75" customHeight="1" x14ac:dyDescent="0.2">
      <c r="A6" s="443"/>
      <c r="B6" s="443"/>
      <c r="C6" s="443"/>
      <c r="D6" s="80" t="s">
        <v>201</v>
      </c>
      <c r="E6" s="80" t="s">
        <v>202</v>
      </c>
      <c r="F6" s="443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44" t="s">
        <v>68</v>
      </c>
      <c r="B10" s="449" t="s">
        <v>146</v>
      </c>
      <c r="C10" s="437" t="s">
        <v>2</v>
      </c>
      <c r="D10" s="437">
        <v>2013</v>
      </c>
      <c r="E10" s="437">
        <v>2018</v>
      </c>
      <c r="F10" s="437"/>
    </row>
    <row r="11" spans="1:6" s="62" customFormat="1" ht="45.75" customHeight="1" x14ac:dyDescent="0.2">
      <c r="A11" s="447"/>
      <c r="B11" s="448"/>
      <c r="C11" s="442"/>
      <c r="D11" s="438"/>
      <c r="E11" s="438"/>
      <c r="F11" s="442"/>
    </row>
    <row r="12" spans="1:6" s="62" customFormat="1" ht="113.25" customHeight="1" x14ac:dyDescent="0.2">
      <c r="A12" s="448"/>
      <c r="B12" s="122" t="s">
        <v>127</v>
      </c>
      <c r="C12" s="87" t="s">
        <v>98</v>
      </c>
      <c r="D12" s="439" t="s">
        <v>214</v>
      </c>
      <c r="E12" s="440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9" t="s">
        <v>144</v>
      </c>
      <c r="E13" s="440"/>
      <c r="F13" s="95" t="s">
        <v>106</v>
      </c>
    </row>
    <row r="14" spans="1:6" s="59" customFormat="1" ht="67.5" customHeight="1" x14ac:dyDescent="0.25">
      <c r="A14" s="444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45"/>
      <c r="B15" s="122" t="s">
        <v>91</v>
      </c>
      <c r="C15" s="87" t="s">
        <v>98</v>
      </c>
      <c r="D15" s="439" t="s">
        <v>203</v>
      </c>
      <c r="E15" s="440"/>
      <c r="F15" s="95" t="s">
        <v>103</v>
      </c>
    </row>
    <row r="16" spans="1:6" s="59" customFormat="1" ht="50.25" customHeight="1" x14ac:dyDescent="0.25">
      <c r="A16" s="446"/>
      <c r="B16" s="122" t="s">
        <v>92</v>
      </c>
      <c r="C16" s="87" t="s">
        <v>98</v>
      </c>
      <c r="D16" s="439" t="s">
        <v>216</v>
      </c>
      <c r="E16" s="440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9" t="s">
        <v>215</v>
      </c>
      <c r="E17" s="440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44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45"/>
      <c r="B20" s="122" t="s">
        <v>116</v>
      </c>
      <c r="C20" s="88" t="s">
        <v>98</v>
      </c>
      <c r="D20" s="439" t="s">
        <v>177</v>
      </c>
      <c r="E20" s="440"/>
      <c r="F20" s="95" t="s">
        <v>117</v>
      </c>
    </row>
    <row r="21" spans="1:6" s="59" customFormat="1" ht="53.25" customHeight="1" x14ac:dyDescent="0.25">
      <c r="A21" s="446"/>
      <c r="B21" s="122" t="s">
        <v>118</v>
      </c>
      <c r="C21" s="88" t="s">
        <v>98</v>
      </c>
      <c r="D21" s="439" t="s">
        <v>178</v>
      </c>
      <c r="E21" s="440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9" t="s">
        <v>204</v>
      </c>
      <c r="E23" s="440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9" t="s">
        <v>206</v>
      </c>
      <c r="E27" s="440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9" t="s">
        <v>149</v>
      </c>
      <c r="E28" s="440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9" t="s">
        <v>206</v>
      </c>
      <c r="E30" s="440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9" t="s">
        <v>149</v>
      </c>
      <c r="E31" s="440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9" t="s">
        <v>207</v>
      </c>
      <c r="E34" s="440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9" t="s">
        <v>208</v>
      </c>
      <c r="E35" s="440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9" t="s">
        <v>209</v>
      </c>
      <c r="E37" s="440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9" t="s">
        <v>145</v>
      </c>
      <c r="E38" s="440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9" t="s">
        <v>203</v>
      </c>
      <c r="E42" s="440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9" t="s">
        <v>211</v>
      </c>
      <c r="E44" s="440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9" t="s">
        <v>207</v>
      </c>
      <c r="E45" s="440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9" t="s">
        <v>212</v>
      </c>
      <c r="E46" s="440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9" t="s">
        <v>213</v>
      </c>
      <c r="E49" s="440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Таблица 1</vt:lpstr>
      <vt:lpstr>Таблица 2</vt:lpstr>
      <vt:lpstr>Таблица 6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2024-03-05T23:58:41Z</cp:lastPrinted>
  <dcterms:created xsi:type="dcterms:W3CDTF">2011-08-21T10:16:30Z</dcterms:created>
  <dcterms:modified xsi:type="dcterms:W3CDTF">2024-03-06T00:17:47Z</dcterms:modified>
</cp:coreProperties>
</file>