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5\36 о внес.изм. в 595-17 Развитие культуры\"/>
    </mc:Choice>
  </mc:AlternateContent>
  <bookViews>
    <workbookView xWindow="0" yWindow="0" windowWidth="28800" windowHeight="11835" tabRatio="286" firstSheet="2" activeTab="4"/>
  </bookViews>
  <sheets>
    <sheet name="Таблица 1" sheetId="11" state="hidden" r:id="rId1"/>
    <sheet name="Таблица 2" sheetId="31" state="hidden" r:id="rId2"/>
    <sheet name="Таблица 6" sheetId="7" r:id="rId3"/>
    <sheet name="Лист1" sheetId="33" r:id="rId4"/>
    <sheet name="Таблица 6 (2)" sheetId="34" r:id="rId5"/>
    <sheet name="Лист2" sheetId="18" state="hidden" r:id="rId6"/>
    <sheet name="частные стройки " sheetId="30" state="hidden" r:id="rId7"/>
    <sheet name="контрольные события" sheetId="32" state="hidden" r:id="rId8"/>
  </sheets>
  <definedNames>
    <definedName name="_Toc301730960" localSheetId="0">'Таблица 1'!#REF!</definedName>
    <definedName name="_Toc301730961" localSheetId="0">'Таблица 1'!#REF!</definedName>
    <definedName name="_Toc301730962" localSheetId="0">'Таблица 1'!#REF!</definedName>
    <definedName name="_Toc301730963" localSheetId="0">'Таблица 1'!#REF!</definedName>
    <definedName name="_Toc301730964" localSheetId="0">'Таблица 1'!#REF!</definedName>
    <definedName name="_Toc301730965" localSheetId="0">'Таблица 1'!#REF!</definedName>
    <definedName name="_Toc301730966" localSheetId="0">'Таблица 1'!#REF!</definedName>
    <definedName name="_Toc301730967" localSheetId="0">'Таблица 1'!#REF!</definedName>
    <definedName name="_Toc301730968" localSheetId="0">'Таблица 1'!#REF!</definedName>
    <definedName name="_Toc301730969" localSheetId="0">'Таблица 1'!#REF!</definedName>
    <definedName name="_Toc301730970" localSheetId="0">'Таблица 1'!#REF!</definedName>
    <definedName name="_Toc301730971" localSheetId="0">'Таблица 1'!#REF!</definedName>
    <definedName name="_Toc301730972" localSheetId="0">'Таблица 1'!#REF!</definedName>
    <definedName name="_Toc301730973" localSheetId="0">'Таблица 1'!#REF!</definedName>
    <definedName name="_Toc301730974" localSheetId="0">'Таблица 1'!#REF!</definedName>
    <definedName name="_Toc301730975" localSheetId="0">'Таблица 1'!#REF!</definedName>
    <definedName name="_Toc301730976" localSheetId="0">'Таблица 1'!#REF!</definedName>
    <definedName name="_Toc301730977" localSheetId="0">'Таблица 1'!#REF!</definedName>
    <definedName name="_Toc301730978" localSheetId="0">'Таблица 1'!#REF!</definedName>
    <definedName name="_Toc301730979" localSheetId="0">'Таблица 1'!#REF!</definedName>
    <definedName name="_Toc301730980" localSheetId="0">'Таблица 1'!#REF!</definedName>
    <definedName name="_Toc301730981" localSheetId="0">'Таблица 1'!#REF!</definedName>
    <definedName name="_Toc301730982" localSheetId="0">'Таблица 1'!#REF!</definedName>
    <definedName name="_Toc301730983" localSheetId="0">'Таблица 1'!#REF!</definedName>
    <definedName name="_Toc301730984" localSheetId="0">'Таблица 1'!#REF!</definedName>
    <definedName name="_Toc301730985" localSheetId="0">'Таблица 1'!#REF!</definedName>
    <definedName name="_Toc301730986" localSheetId="0">'Таблица 1'!#REF!</definedName>
    <definedName name="_Toc301730987" localSheetId="0">'Таблица 1'!#REF!</definedName>
    <definedName name="_Toc301730988" localSheetId="0">'Таблица 1'!#REF!</definedName>
    <definedName name="_Toc301730989" localSheetId="0">'Таблица 1'!#REF!</definedName>
    <definedName name="_Toc301730990" localSheetId="0">'Таблица 1'!#REF!</definedName>
    <definedName name="_Toc301730991" localSheetId="0">'Таблица 1'!#REF!</definedName>
    <definedName name="_Toc301730992" localSheetId="0">'Таблица 1'!#REF!</definedName>
    <definedName name="_Toc301730993" localSheetId="0">'Таблица 1'!#REF!</definedName>
    <definedName name="_Toc301730994" localSheetId="0">'Таблица 1'!#REF!</definedName>
    <definedName name="_Toc301730995" localSheetId="0">'Таблица 1'!#REF!</definedName>
    <definedName name="_Toc301730996" localSheetId="0">'Таблица 1'!#REF!</definedName>
    <definedName name="_Toc301730997" localSheetId="0">'Таблица 1'!#REF!</definedName>
    <definedName name="_Toc301730998" localSheetId="0">'Таблица 1'!#REF!</definedName>
    <definedName name="_Toc301730999" localSheetId="0">'Таблица 1'!#REF!</definedName>
    <definedName name="_Toc301731000" localSheetId="0">'Таблица 1'!#REF!</definedName>
    <definedName name="_Toc301731001" localSheetId="0">'Таблица 1'!#REF!</definedName>
    <definedName name="_Toc301731002" localSheetId="0">'Таблица 1'!#REF!</definedName>
    <definedName name="_Toc301731003" localSheetId="0">'Таблица 1'!#REF!</definedName>
    <definedName name="_Toc301731004" localSheetId="0">'Таблица 1'!#REF!</definedName>
    <definedName name="_Toc301731005" localSheetId="0">'Таблица 1'!#REF!</definedName>
    <definedName name="_Toc301731006" localSheetId="0">'Таблица 1'!#REF!</definedName>
    <definedName name="_Toc301731007" localSheetId="0">'Таблица 1'!#REF!</definedName>
    <definedName name="_Toc301731008" localSheetId="0">'Таблица 1'!#REF!</definedName>
    <definedName name="_Toc301731009" localSheetId="0">'Таблица 1'!#REF!</definedName>
    <definedName name="_Toc301731010" localSheetId="0">'Таблица 1'!#REF!</definedName>
    <definedName name="_Toc301731011" localSheetId="0">'Таблица 1'!#REF!</definedName>
    <definedName name="_Toc301731012" localSheetId="0">'Таблица 1'!#REF!</definedName>
    <definedName name="_Toc301731013" localSheetId="0">'Таблица 1'!#REF!</definedName>
    <definedName name="_Toc301731014" localSheetId="0">'Таблица 1'!#REF!</definedName>
    <definedName name="_Toc301731015" localSheetId="0">'Таблица 1'!#REF!</definedName>
    <definedName name="_Toc301731016" localSheetId="0">'Таблица 1'!#REF!</definedName>
    <definedName name="_Toc301731017" localSheetId="0">'Таблица 1'!#REF!</definedName>
    <definedName name="_Toc301731018" localSheetId="0">'Таблица 1'!#REF!</definedName>
    <definedName name="_Toc301731019" localSheetId="0">'Таблица 1'!#REF!</definedName>
    <definedName name="_Toc301731020" localSheetId="0">'Таблица 1'!#REF!</definedName>
    <definedName name="_Toc301731021" localSheetId="0">'Таблица 1'!#REF!</definedName>
    <definedName name="_Toc301731022" localSheetId="0">'Таблица 1'!#REF!</definedName>
    <definedName name="_Toc301731023" localSheetId="0">'Таблица 1'!#REF!</definedName>
    <definedName name="_Toc301731024" localSheetId="0">'Таблица 1'!#REF!</definedName>
    <definedName name="_Toc301731025" localSheetId="0">'Таблица 1'!#REF!</definedName>
    <definedName name="_Toc301731026" localSheetId="0">'Таблица 1'!#REF!</definedName>
    <definedName name="_Toc301731027" localSheetId="0">'Таблица 1'!#REF!</definedName>
    <definedName name="_Toc301731028" localSheetId="0">'Таблица 1'!#REF!</definedName>
    <definedName name="_Toc301731029" localSheetId="0">'Таблица 1'!#REF!</definedName>
    <definedName name="_Toc301731030" localSheetId="0">'Таблица 1'!#REF!</definedName>
    <definedName name="_Toc301731031" localSheetId="0">'Таблица 1'!#REF!</definedName>
    <definedName name="_Toc301731032" localSheetId="0">'Таблица 1'!#REF!</definedName>
    <definedName name="_Toc301731033" localSheetId="0">'Таблица 1'!#REF!</definedName>
    <definedName name="_Toc301731034" localSheetId="0">'Таблица 1'!#REF!</definedName>
    <definedName name="_Toc301731035" localSheetId="0">'Таблица 1'!$B$37</definedName>
    <definedName name="_Toc301731036" localSheetId="0">'Таблица 1'!$C$37</definedName>
    <definedName name="_Toc301731037" localSheetId="0">'Таблица 1'!#REF!</definedName>
    <definedName name="_Toc301731038" localSheetId="0">'Таблица 1'!$D$37</definedName>
    <definedName name="_Toc301731039" localSheetId="0">'Таблица 1'!$E$37</definedName>
    <definedName name="_Toc301731040" localSheetId="0">'Таблица 1'!$F$37</definedName>
    <definedName name="_Toc301731041" localSheetId="0">'Таблица 1'!$G$37</definedName>
    <definedName name="_Toc301731042" localSheetId="0">'Таблица 1'!#REF!</definedName>
    <definedName name="_Toc301731043" localSheetId="0">'Таблица 1'!#REF!</definedName>
    <definedName name="_Toc301731044" localSheetId="0">'Таблица 1'!#REF!</definedName>
    <definedName name="_Toc301731045" localSheetId="0">'Таблица 1'!#REF!</definedName>
    <definedName name="_Toc301731046" localSheetId="0">'Таблица 1'!#REF!</definedName>
    <definedName name="_Toc301731047" localSheetId="0">'Таблица 1'!#REF!</definedName>
    <definedName name="_Toc301731048" localSheetId="0">'Таблица 1'!#REF!</definedName>
    <definedName name="_Toc301731049" localSheetId="0">'Таблица 1'!#REF!</definedName>
    <definedName name="_Toc301731050" localSheetId="0">'Таблица 1'!#REF!</definedName>
    <definedName name="_Toc301731051" localSheetId="0">'Таблица 1'!#REF!</definedName>
    <definedName name="_Toc301731052" localSheetId="0">'Таблица 1'!#REF!</definedName>
    <definedName name="_Toc301731053" localSheetId="0">'Таблица 1'!#REF!</definedName>
    <definedName name="_Toc301731054" localSheetId="0">'Таблица 1'!#REF!</definedName>
    <definedName name="_Toc301731055" localSheetId="0">'Таблица 1'!#REF!</definedName>
    <definedName name="_Toc301731056" localSheetId="0">'Таблица 1'!#REF!</definedName>
    <definedName name="_Toc301731057" localSheetId="0">'Таблица 1'!#REF!</definedName>
    <definedName name="_Toc301731058" localSheetId="0">'Таблица 1'!#REF!</definedName>
    <definedName name="_Toc301731059" localSheetId="0">'Таблица 1'!#REF!</definedName>
    <definedName name="_Toc301731060" localSheetId="0">'Таблица 1'!#REF!</definedName>
    <definedName name="_Toc301731061" localSheetId="0">'Таблица 1'!#REF!</definedName>
    <definedName name="_Toc301731062" localSheetId="0">'Таблица 1'!#REF!</definedName>
    <definedName name="_Toc301731063" localSheetId="0">'Таблица 1'!#REF!</definedName>
    <definedName name="_Toc301731064" localSheetId="0">'Таблица 1'!#REF!</definedName>
    <definedName name="_Toc301731065" localSheetId="0">'Таблица 1'!#REF!</definedName>
    <definedName name="_Toc301731066" localSheetId="0">'Таблица 1'!#REF!</definedName>
    <definedName name="_Toc301731067" localSheetId="0">'Таблица 1'!#REF!</definedName>
    <definedName name="_Toc301731068" localSheetId="0">'Таблица 1'!#REF!</definedName>
    <definedName name="_Toc301731069" localSheetId="0">'Таблица 1'!#REF!</definedName>
    <definedName name="_Toc301731070" localSheetId="0">'Таблица 1'!#REF!</definedName>
    <definedName name="_Toc301731071" localSheetId="0">'Таблица 1'!#REF!</definedName>
    <definedName name="_Toc301731072" localSheetId="0">'Таблица 1'!#REF!</definedName>
    <definedName name="_Toc301731073" localSheetId="0">'Таблица 1'!#REF!</definedName>
    <definedName name="_Toc301731074" localSheetId="0">'Таблица 1'!#REF!</definedName>
    <definedName name="_Toc301731075" localSheetId="0">'Таблица 1'!#REF!</definedName>
    <definedName name="_Toc301731076" localSheetId="0">'Таблица 1'!#REF!</definedName>
    <definedName name="_Toc301731077" localSheetId="0">'Таблица 1'!#REF!</definedName>
    <definedName name="_Toc301731078" localSheetId="0">'Таблица 1'!#REF!</definedName>
    <definedName name="_Toc301731079" localSheetId="0">'Таблица 1'!#REF!</definedName>
    <definedName name="_Toc301731080" localSheetId="0">'Таблица 1'!#REF!</definedName>
    <definedName name="_Toc301731081" localSheetId="0">'Таблица 1'!#REF!</definedName>
    <definedName name="_Toc301782006" localSheetId="0">'Таблица 1'!$G$4</definedName>
    <definedName name="_Toc301782007" localSheetId="7">'контрольные события'!#REF!</definedName>
    <definedName name="_xlnm.Print_Titles" localSheetId="7">'контрольные события'!$7:$7</definedName>
    <definedName name="_xlnm.Print_Titles" localSheetId="0">'Таблица 1'!$14:$14</definedName>
    <definedName name="_xlnm.Print_Titles" localSheetId="1">'Таблица 2'!$16:$16</definedName>
    <definedName name="_xlnm.Print_Titles" localSheetId="2">'Таблица 6'!$8:$10</definedName>
    <definedName name="_xlnm.Print_Titles" localSheetId="4">'Таблица 6 (2)'!$8:$10</definedName>
    <definedName name="_xlnm.Print_Titles" localSheetId="6">'частные стройки '!$6:$8</definedName>
    <definedName name="_xlnm.Print_Area" localSheetId="0">'Таблица 1'!$A$1:$M$38</definedName>
    <definedName name="_xlnm.Print_Area" localSheetId="1">'Таблица 2'!$A$1:$AK$22</definedName>
    <definedName name="_xlnm.Print_Area" localSheetId="2">'Таблица 6'!$A$1:$O$261</definedName>
    <definedName name="_xlnm.Print_Area" localSheetId="4">'Таблица 6 (2)'!$A$1:$O$272</definedName>
  </definedNames>
  <calcPr calcId="152511"/>
</workbook>
</file>

<file path=xl/calcChain.xml><?xml version="1.0" encoding="utf-8"?>
<calcChain xmlns="http://schemas.openxmlformats.org/spreadsheetml/2006/main">
  <c r="M181" i="34" l="1"/>
  <c r="O206" i="34" l="1"/>
  <c r="O204" i="34"/>
  <c r="O205" i="34"/>
  <c r="L182" i="34"/>
  <c r="L181" i="34"/>
  <c r="L229" i="34"/>
  <c r="O230" i="34"/>
  <c r="O229" i="34"/>
  <c r="L232" i="34"/>
  <c r="O234" i="34"/>
  <c r="O233" i="34"/>
  <c r="O232" i="34"/>
  <c r="K204" i="34"/>
  <c r="L204" i="34"/>
  <c r="K195" i="34"/>
  <c r="K197" i="34"/>
  <c r="L197" i="34"/>
  <c r="K198" i="34"/>
  <c r="L198" i="34"/>
  <c r="J197" i="34"/>
  <c r="J198" i="34"/>
  <c r="J195" i="34" s="1"/>
  <c r="J204" i="34"/>
  <c r="E207" i="34"/>
  <c r="F207" i="34"/>
  <c r="G207" i="34"/>
  <c r="H207" i="34"/>
  <c r="I207" i="34"/>
  <c r="J207" i="34"/>
  <c r="K207" i="34"/>
  <c r="L207" i="34"/>
  <c r="M207" i="34"/>
  <c r="N207" i="34"/>
  <c r="L50" i="34"/>
  <c r="L195" i="34" l="1"/>
  <c r="K35" i="34"/>
  <c r="K25" i="34"/>
  <c r="K54" i="34" l="1"/>
  <c r="K171" i="34" l="1"/>
  <c r="O272" i="34" l="1"/>
  <c r="O271" i="34"/>
  <c r="O270" i="34"/>
  <c r="N269" i="34"/>
  <c r="M269" i="34"/>
  <c r="L269" i="34"/>
  <c r="K269" i="34"/>
  <c r="J269" i="34"/>
  <c r="I269" i="34"/>
  <c r="H269" i="34"/>
  <c r="G269" i="34"/>
  <c r="F269" i="34"/>
  <c r="E269" i="34"/>
  <c r="O268" i="34"/>
  <c r="O267" i="34"/>
  <c r="O266" i="34"/>
  <c r="N265" i="34"/>
  <c r="M265" i="34"/>
  <c r="L265" i="34"/>
  <c r="K265" i="34"/>
  <c r="J265" i="34"/>
  <c r="I265" i="34"/>
  <c r="H265" i="34"/>
  <c r="G265" i="34"/>
  <c r="F265" i="34"/>
  <c r="E265" i="34"/>
  <c r="O264" i="34"/>
  <c r="O263" i="34"/>
  <c r="O262" i="34"/>
  <c r="N261" i="34"/>
  <c r="M261" i="34"/>
  <c r="L261" i="34"/>
  <c r="K261" i="34"/>
  <c r="J261" i="34"/>
  <c r="I261" i="34"/>
  <c r="H261" i="34"/>
  <c r="G261" i="34"/>
  <c r="F261" i="34"/>
  <c r="E261" i="34"/>
  <c r="O260" i="34"/>
  <c r="O259" i="34"/>
  <c r="O258" i="34"/>
  <c r="N257" i="34"/>
  <c r="M257" i="34"/>
  <c r="L257" i="34"/>
  <c r="K257" i="34"/>
  <c r="J257" i="34"/>
  <c r="I257" i="34"/>
  <c r="H257" i="34"/>
  <c r="G257" i="34"/>
  <c r="F257" i="34"/>
  <c r="E257" i="34"/>
  <c r="O256" i="34"/>
  <c r="O255" i="34"/>
  <c r="O254" i="34"/>
  <c r="N253" i="34"/>
  <c r="M253" i="34"/>
  <c r="L253" i="34"/>
  <c r="K253" i="34"/>
  <c r="J253" i="34"/>
  <c r="I253" i="34"/>
  <c r="H253" i="34"/>
  <c r="G253" i="34"/>
  <c r="F253" i="34"/>
  <c r="E253" i="34"/>
  <c r="N252" i="34"/>
  <c r="N248" i="34" s="1"/>
  <c r="M252" i="34"/>
  <c r="M248" i="34" s="1"/>
  <c r="L252" i="34"/>
  <c r="L248" i="34" s="1"/>
  <c r="K252" i="34"/>
  <c r="K248" i="34" s="1"/>
  <c r="J252" i="34"/>
  <c r="J248" i="34" s="1"/>
  <c r="I252" i="34"/>
  <c r="I248" i="34" s="1"/>
  <c r="H252" i="34"/>
  <c r="H248" i="34" s="1"/>
  <c r="G252" i="34"/>
  <c r="G248" i="34" s="1"/>
  <c r="F252" i="34"/>
  <c r="E252" i="34"/>
  <c r="E248" i="34" s="1"/>
  <c r="N251" i="34"/>
  <c r="N247" i="34" s="1"/>
  <c r="M251" i="34"/>
  <c r="M247" i="34" s="1"/>
  <c r="L251" i="34"/>
  <c r="L247" i="34" s="1"/>
  <c r="K251" i="34"/>
  <c r="K247" i="34" s="1"/>
  <c r="J251" i="34"/>
  <c r="J247" i="34" s="1"/>
  <c r="I251" i="34"/>
  <c r="I247" i="34" s="1"/>
  <c r="H251" i="34"/>
  <c r="H247" i="34" s="1"/>
  <c r="G251" i="34"/>
  <c r="G247" i="34" s="1"/>
  <c r="F251" i="34"/>
  <c r="F247" i="34" s="1"/>
  <c r="E251" i="34"/>
  <c r="E247" i="34" s="1"/>
  <c r="N250" i="34"/>
  <c r="N246" i="34" s="1"/>
  <c r="M250" i="34"/>
  <c r="M246" i="34" s="1"/>
  <c r="L250" i="34"/>
  <c r="L246" i="34" s="1"/>
  <c r="K250" i="34"/>
  <c r="J250" i="34"/>
  <c r="I250" i="34"/>
  <c r="H250" i="34"/>
  <c r="H246" i="34" s="1"/>
  <c r="G250" i="34"/>
  <c r="G246" i="34" s="1"/>
  <c r="F250" i="34"/>
  <c r="E250" i="34"/>
  <c r="E246" i="34" s="1"/>
  <c r="F248" i="34"/>
  <c r="K246" i="34"/>
  <c r="O243" i="34"/>
  <c r="O242" i="34"/>
  <c r="O241" i="34"/>
  <c r="N240" i="34"/>
  <c r="M240" i="34"/>
  <c r="L240" i="34"/>
  <c r="K240" i="34"/>
  <c r="J240" i="34"/>
  <c r="I240" i="34"/>
  <c r="H240" i="34"/>
  <c r="G240" i="34"/>
  <c r="F240" i="34"/>
  <c r="E240" i="34"/>
  <c r="N239" i="34"/>
  <c r="M239" i="34"/>
  <c r="L239" i="34"/>
  <c r="K239" i="34"/>
  <c r="J239" i="34"/>
  <c r="I239" i="34"/>
  <c r="H239" i="34"/>
  <c r="G239" i="34"/>
  <c r="F239" i="34"/>
  <c r="E239" i="34"/>
  <c r="N238" i="34"/>
  <c r="M238" i="34"/>
  <c r="L238" i="34"/>
  <c r="K238" i="34"/>
  <c r="J238" i="34"/>
  <c r="I238" i="34"/>
  <c r="H238" i="34"/>
  <c r="G238" i="34"/>
  <c r="F238" i="34"/>
  <c r="E238" i="34"/>
  <c r="N237" i="34"/>
  <c r="M237" i="34"/>
  <c r="L237" i="34"/>
  <c r="L236" i="34" s="1"/>
  <c r="K237" i="34"/>
  <c r="J237" i="34"/>
  <c r="I237" i="34"/>
  <c r="H237" i="34"/>
  <c r="G237" i="34"/>
  <c r="F237" i="34"/>
  <c r="E237" i="34"/>
  <c r="O228" i="34"/>
  <c r="O227" i="34"/>
  <c r="O226" i="34"/>
  <c r="O225" i="34"/>
  <c r="O224" i="34"/>
  <c r="N223" i="34"/>
  <c r="M223" i="34"/>
  <c r="L223" i="34"/>
  <c r="K223" i="34"/>
  <c r="J223" i="34"/>
  <c r="I223" i="34"/>
  <c r="H223" i="34"/>
  <c r="G223" i="34"/>
  <c r="F223" i="34"/>
  <c r="E223" i="34"/>
  <c r="O222" i="34"/>
  <c r="O221" i="34"/>
  <c r="O220" i="34"/>
  <c r="N219" i="34"/>
  <c r="M219" i="34"/>
  <c r="L219" i="34"/>
  <c r="K219" i="34"/>
  <c r="J219" i="34"/>
  <c r="I219" i="34"/>
  <c r="H219" i="34"/>
  <c r="G219" i="34"/>
  <c r="F219" i="34"/>
  <c r="E219" i="34"/>
  <c r="I218" i="34"/>
  <c r="I182" i="34" s="1"/>
  <c r="H218" i="34"/>
  <c r="H215" i="34" s="1"/>
  <c r="O217" i="34"/>
  <c r="O216" i="34"/>
  <c r="N215" i="34"/>
  <c r="M215" i="34"/>
  <c r="L215" i="34"/>
  <c r="K215" i="34"/>
  <c r="J215" i="34"/>
  <c r="G215" i="34"/>
  <c r="F215" i="34"/>
  <c r="E215" i="34"/>
  <c r="O214" i="34"/>
  <c r="O213" i="34"/>
  <c r="O212" i="34"/>
  <c r="N211" i="34"/>
  <c r="M211" i="34"/>
  <c r="L211" i="34"/>
  <c r="K211" i="34"/>
  <c r="J211" i="34"/>
  <c r="I211" i="34"/>
  <c r="H211" i="34"/>
  <c r="G211" i="34"/>
  <c r="F211" i="34"/>
  <c r="E211" i="34"/>
  <c r="O210" i="34"/>
  <c r="O209" i="34"/>
  <c r="O208" i="34"/>
  <c r="O203" i="34"/>
  <c r="O202" i="34"/>
  <c r="O201" i="34"/>
  <c r="O200" i="34"/>
  <c r="N199" i="34"/>
  <c r="M199" i="34"/>
  <c r="L199" i="34"/>
  <c r="K199" i="34"/>
  <c r="J199" i="34"/>
  <c r="I199" i="34"/>
  <c r="H199" i="34"/>
  <c r="G199" i="34"/>
  <c r="F199" i="34"/>
  <c r="E199" i="34"/>
  <c r="O198" i="34"/>
  <c r="J181" i="34"/>
  <c r="J196" i="34"/>
  <c r="J180" i="34" s="1"/>
  <c r="N195" i="34"/>
  <c r="M195" i="34"/>
  <c r="I195" i="34"/>
  <c r="H195" i="34"/>
  <c r="G195" i="34"/>
  <c r="F195" i="34"/>
  <c r="E195" i="34"/>
  <c r="O194" i="34"/>
  <c r="O193" i="34"/>
  <c r="O192" i="34"/>
  <c r="N191" i="34"/>
  <c r="M191" i="34"/>
  <c r="L191" i="34"/>
  <c r="K191" i="34"/>
  <c r="J191" i="34"/>
  <c r="I191" i="34"/>
  <c r="H191" i="34"/>
  <c r="G191" i="34"/>
  <c r="F191" i="34"/>
  <c r="E191" i="34"/>
  <c r="O190" i="34"/>
  <c r="O189" i="34"/>
  <c r="O188" i="34"/>
  <c r="N187" i="34"/>
  <c r="M187" i="34"/>
  <c r="L187" i="34"/>
  <c r="K187" i="34"/>
  <c r="J187" i="34"/>
  <c r="I187" i="34"/>
  <c r="H187" i="34"/>
  <c r="G187" i="34"/>
  <c r="F187" i="34"/>
  <c r="E187" i="34"/>
  <c r="O186" i="34"/>
  <c r="O185" i="34"/>
  <c r="O184" i="34"/>
  <c r="N183" i="34"/>
  <c r="M183" i="34"/>
  <c r="L183" i="34"/>
  <c r="K183" i="34"/>
  <c r="J183" i="34"/>
  <c r="I183" i="34"/>
  <c r="H183" i="34"/>
  <c r="G183" i="34"/>
  <c r="F183" i="34"/>
  <c r="E183" i="34"/>
  <c r="N182" i="34"/>
  <c r="M182" i="34"/>
  <c r="K182" i="34"/>
  <c r="J182" i="34"/>
  <c r="G182" i="34"/>
  <c r="F182" i="34"/>
  <c r="E182" i="34"/>
  <c r="N181" i="34"/>
  <c r="K181" i="34"/>
  <c r="I181" i="34"/>
  <c r="H181" i="34"/>
  <c r="G181" i="34"/>
  <c r="F181" i="34"/>
  <c r="E181" i="34"/>
  <c r="N180" i="34"/>
  <c r="M180" i="34"/>
  <c r="L180" i="34"/>
  <c r="K180" i="34"/>
  <c r="I180" i="34"/>
  <c r="H180" i="34"/>
  <c r="G180" i="34"/>
  <c r="F180" i="34"/>
  <c r="E180" i="34"/>
  <c r="K172" i="34"/>
  <c r="N171" i="34"/>
  <c r="M171" i="34"/>
  <c r="L171" i="34"/>
  <c r="N170" i="34"/>
  <c r="M170" i="34"/>
  <c r="L170" i="34"/>
  <c r="K170" i="34"/>
  <c r="O168" i="34"/>
  <c r="O167" i="34"/>
  <c r="O166" i="34"/>
  <c r="O165" i="34"/>
  <c r="O164" i="34"/>
  <c r="O163" i="34"/>
  <c r="O162" i="34"/>
  <c r="O161" i="34"/>
  <c r="O160" i="34"/>
  <c r="N159" i="34"/>
  <c r="M159" i="34"/>
  <c r="L159" i="34"/>
  <c r="K159" i="34"/>
  <c r="J159" i="34"/>
  <c r="I159" i="34"/>
  <c r="H159" i="34"/>
  <c r="G159" i="34"/>
  <c r="F159" i="34"/>
  <c r="E159" i="34"/>
  <c r="O158" i="34"/>
  <c r="O157" i="34"/>
  <c r="O156" i="34"/>
  <c r="O155" i="34"/>
  <c r="N154" i="34"/>
  <c r="M154" i="34"/>
  <c r="L154" i="34"/>
  <c r="K154" i="34"/>
  <c r="J154" i="34"/>
  <c r="I154" i="34"/>
  <c r="H154" i="34"/>
  <c r="G154" i="34"/>
  <c r="F154" i="34"/>
  <c r="E154" i="34"/>
  <c r="O153" i="34"/>
  <c r="O152" i="34"/>
  <c r="O151" i="34"/>
  <c r="N150" i="34"/>
  <c r="M150" i="34"/>
  <c r="L150" i="34"/>
  <c r="K150" i="34"/>
  <c r="J150" i="34"/>
  <c r="I150" i="34"/>
  <c r="H150" i="34"/>
  <c r="G150" i="34"/>
  <c r="F150" i="34"/>
  <c r="E150" i="34"/>
  <c r="O149" i="34"/>
  <c r="O148" i="34"/>
  <c r="O147" i="34"/>
  <c r="N146" i="34"/>
  <c r="M146" i="34"/>
  <c r="L146" i="34"/>
  <c r="K146" i="34"/>
  <c r="J146" i="34"/>
  <c r="I146" i="34"/>
  <c r="H146" i="34"/>
  <c r="G146" i="34"/>
  <c r="F146" i="34"/>
  <c r="E146" i="34"/>
  <c r="K143" i="34"/>
  <c r="K140" i="34"/>
  <c r="O139" i="34"/>
  <c r="O138" i="34"/>
  <c r="O137" i="34"/>
  <c r="N136" i="34"/>
  <c r="M136" i="34"/>
  <c r="L136" i="34"/>
  <c r="K136" i="34"/>
  <c r="J136" i="34"/>
  <c r="I136" i="34"/>
  <c r="H136" i="34"/>
  <c r="G136" i="34"/>
  <c r="F136" i="34"/>
  <c r="E136" i="34"/>
  <c r="O135" i="34"/>
  <c r="O134" i="34"/>
  <c r="O133" i="34"/>
  <c r="N132" i="34"/>
  <c r="M132" i="34"/>
  <c r="L132" i="34"/>
  <c r="K132" i="34"/>
  <c r="J132" i="34"/>
  <c r="I132" i="34"/>
  <c r="H132" i="34"/>
  <c r="G132" i="34"/>
  <c r="F132" i="34"/>
  <c r="E132" i="34"/>
  <c r="O131" i="34"/>
  <c r="O130" i="34" s="1"/>
  <c r="N130" i="34"/>
  <c r="M130" i="34"/>
  <c r="L130" i="34"/>
  <c r="K130" i="34"/>
  <c r="J130" i="34"/>
  <c r="I130" i="34"/>
  <c r="H130" i="34"/>
  <c r="G130" i="34"/>
  <c r="F130" i="34"/>
  <c r="E130" i="34"/>
  <c r="O129" i="34"/>
  <c r="O128" i="34" s="1"/>
  <c r="N128" i="34"/>
  <c r="M128" i="34"/>
  <c r="L128" i="34"/>
  <c r="K128" i="34"/>
  <c r="J128" i="34"/>
  <c r="I128" i="34"/>
  <c r="H128" i="34"/>
  <c r="G128" i="34"/>
  <c r="F128" i="34"/>
  <c r="E128" i="34"/>
  <c r="O127" i="34"/>
  <c r="O126" i="34"/>
  <c r="O125" i="34"/>
  <c r="N124" i="34"/>
  <c r="M124" i="34"/>
  <c r="L124" i="34"/>
  <c r="K124" i="34"/>
  <c r="J124" i="34"/>
  <c r="I124" i="34"/>
  <c r="H124" i="34"/>
  <c r="G124" i="34"/>
  <c r="F124" i="34"/>
  <c r="E124" i="34"/>
  <c r="O123" i="34"/>
  <c r="O122" i="34"/>
  <c r="O121" i="34"/>
  <c r="N120" i="34"/>
  <c r="M120" i="34"/>
  <c r="L120" i="34"/>
  <c r="K120" i="34"/>
  <c r="J120" i="34"/>
  <c r="I120" i="34"/>
  <c r="H120" i="34"/>
  <c r="G120" i="34"/>
  <c r="F120" i="34"/>
  <c r="E120" i="34"/>
  <c r="N119" i="34"/>
  <c r="M119" i="34"/>
  <c r="L119" i="34"/>
  <c r="K119" i="34"/>
  <c r="J119" i="34"/>
  <c r="I119" i="34"/>
  <c r="H119" i="34"/>
  <c r="G119" i="34"/>
  <c r="F119" i="34"/>
  <c r="E119" i="34"/>
  <c r="N118" i="34"/>
  <c r="M118" i="34"/>
  <c r="L118" i="34"/>
  <c r="K118" i="34"/>
  <c r="J118" i="34"/>
  <c r="I118" i="34"/>
  <c r="H118" i="34"/>
  <c r="G118" i="34"/>
  <c r="F118" i="34"/>
  <c r="E118" i="34"/>
  <c r="E116" i="34" s="1"/>
  <c r="N117" i="34"/>
  <c r="M117" i="34"/>
  <c r="L117" i="34"/>
  <c r="K117" i="34"/>
  <c r="J117" i="34"/>
  <c r="I117" i="34"/>
  <c r="H117" i="34"/>
  <c r="G117" i="34"/>
  <c r="F117" i="34"/>
  <c r="E117" i="34"/>
  <c r="O113" i="34"/>
  <c r="O112" i="34"/>
  <c r="O111" i="34"/>
  <c r="O110" i="34"/>
  <c r="N109" i="34"/>
  <c r="M109" i="34"/>
  <c r="L109" i="34"/>
  <c r="K109" i="34"/>
  <c r="J109" i="34"/>
  <c r="I109" i="34"/>
  <c r="H109" i="34"/>
  <c r="G109" i="34"/>
  <c r="F109" i="34"/>
  <c r="E109" i="34"/>
  <c r="O108" i="34"/>
  <c r="O107" i="34"/>
  <c r="O106" i="34"/>
  <c r="N105" i="34"/>
  <c r="M105" i="34"/>
  <c r="L105" i="34"/>
  <c r="K105" i="34"/>
  <c r="J105" i="34"/>
  <c r="I105" i="34"/>
  <c r="H105" i="34"/>
  <c r="G105" i="34"/>
  <c r="F105" i="34"/>
  <c r="E105" i="34"/>
  <c r="K104" i="34"/>
  <c r="K101" i="34" s="1"/>
  <c r="J104" i="34"/>
  <c r="H104" i="34"/>
  <c r="H101" i="34" s="1"/>
  <c r="J103" i="34"/>
  <c r="O103" i="34" s="1"/>
  <c r="O102" i="34"/>
  <c r="N101" i="34"/>
  <c r="M101" i="34"/>
  <c r="L101" i="34"/>
  <c r="I101" i="34"/>
  <c r="G101" i="34"/>
  <c r="F101" i="34"/>
  <c r="E101" i="34"/>
  <c r="O100" i="34"/>
  <c r="O99" i="34"/>
  <c r="O98" i="34"/>
  <c r="N97" i="34"/>
  <c r="M97" i="34"/>
  <c r="L97" i="34"/>
  <c r="K97" i="34"/>
  <c r="J97" i="34"/>
  <c r="I97" i="34"/>
  <c r="H97" i="34"/>
  <c r="G97" i="34"/>
  <c r="F97" i="34"/>
  <c r="E97" i="34"/>
  <c r="O96" i="34"/>
  <c r="O95" i="34"/>
  <c r="O94" i="34"/>
  <c r="N93" i="34"/>
  <c r="M93" i="34"/>
  <c r="L93" i="34"/>
  <c r="K93" i="34"/>
  <c r="J93" i="34"/>
  <c r="I93" i="34"/>
  <c r="H93" i="34"/>
  <c r="G93" i="34"/>
  <c r="F93" i="34"/>
  <c r="E93" i="34"/>
  <c r="O92" i="34"/>
  <c r="O91" i="34"/>
  <c r="O90" i="34"/>
  <c r="N89" i="34"/>
  <c r="M89" i="34"/>
  <c r="L89" i="34"/>
  <c r="K89" i="34"/>
  <c r="J89" i="34"/>
  <c r="I89" i="34"/>
  <c r="H89" i="34"/>
  <c r="G89" i="34"/>
  <c r="F89" i="34"/>
  <c r="E89" i="34"/>
  <c r="N88" i="34"/>
  <c r="N72" i="34" s="1"/>
  <c r="N68" i="34" s="1"/>
  <c r="M88" i="34"/>
  <c r="M72" i="34" s="1"/>
  <c r="M68" i="34" s="1"/>
  <c r="M60" i="34" s="1"/>
  <c r="L88" i="34"/>
  <c r="L72" i="34" s="1"/>
  <c r="L68" i="34" s="1"/>
  <c r="K88" i="34"/>
  <c r="K72" i="34" s="1"/>
  <c r="K68" i="34" s="1"/>
  <c r="J88" i="34"/>
  <c r="J72" i="34" s="1"/>
  <c r="I88" i="34"/>
  <c r="H88" i="34"/>
  <c r="G88" i="34"/>
  <c r="F88" i="34"/>
  <c r="E88" i="34"/>
  <c r="E72" i="34" s="1"/>
  <c r="E68" i="34" s="1"/>
  <c r="N87" i="34"/>
  <c r="N71" i="34" s="1"/>
  <c r="N67" i="34" s="1"/>
  <c r="M87" i="34"/>
  <c r="M71" i="34" s="1"/>
  <c r="M67" i="34" s="1"/>
  <c r="L87" i="34"/>
  <c r="K87" i="34"/>
  <c r="K71" i="34" s="1"/>
  <c r="K67" i="34" s="1"/>
  <c r="J87" i="34"/>
  <c r="I87" i="34"/>
  <c r="H87" i="34"/>
  <c r="H71" i="34" s="1"/>
  <c r="G87" i="34"/>
  <c r="F87" i="34"/>
  <c r="E87" i="34"/>
  <c r="E71" i="34" s="1"/>
  <c r="E67" i="34" s="1"/>
  <c r="E59" i="34" s="1"/>
  <c r="N86" i="34"/>
  <c r="M86" i="34"/>
  <c r="M70" i="34" s="1"/>
  <c r="L86" i="34"/>
  <c r="L70" i="34" s="1"/>
  <c r="L66" i="34" s="1"/>
  <c r="K86" i="34"/>
  <c r="J86" i="34"/>
  <c r="J70" i="34" s="1"/>
  <c r="J66" i="34" s="1"/>
  <c r="I86" i="34"/>
  <c r="H86" i="34"/>
  <c r="G86" i="34"/>
  <c r="G70" i="34" s="1"/>
  <c r="F86" i="34"/>
  <c r="E86" i="34"/>
  <c r="O84" i="34"/>
  <c r="O83" i="34"/>
  <c r="O82" i="34"/>
  <c r="N81" i="34"/>
  <c r="M81" i="34"/>
  <c r="L81" i="34"/>
  <c r="K81" i="34"/>
  <c r="J81" i="34"/>
  <c r="I81" i="34"/>
  <c r="H81" i="34"/>
  <c r="G81" i="34"/>
  <c r="F81" i="34"/>
  <c r="E81" i="34"/>
  <c r="O80" i="34"/>
  <c r="O79" i="34"/>
  <c r="O78" i="34"/>
  <c r="N77" i="34"/>
  <c r="M77" i="34"/>
  <c r="L77" i="34"/>
  <c r="K77" i="34"/>
  <c r="J77" i="34"/>
  <c r="I77" i="34"/>
  <c r="H77" i="34"/>
  <c r="G77" i="34"/>
  <c r="F77" i="34"/>
  <c r="E77" i="34"/>
  <c r="O76" i="34"/>
  <c r="O75" i="34"/>
  <c r="O74" i="34"/>
  <c r="N73" i="34"/>
  <c r="M73" i="34"/>
  <c r="L73" i="34"/>
  <c r="K73" i="34"/>
  <c r="J73" i="34"/>
  <c r="I73" i="34"/>
  <c r="H73" i="34"/>
  <c r="G73" i="34"/>
  <c r="F73" i="34"/>
  <c r="E73" i="34"/>
  <c r="I68" i="34"/>
  <c r="H68" i="34"/>
  <c r="G68" i="34"/>
  <c r="F68" i="34"/>
  <c r="I67" i="34"/>
  <c r="G67" i="34"/>
  <c r="F67" i="34"/>
  <c r="O64" i="34"/>
  <c r="O63" i="34"/>
  <c r="O62" i="34"/>
  <c r="N61" i="34"/>
  <c r="M61" i="34"/>
  <c r="L61" i="34"/>
  <c r="K61" i="34"/>
  <c r="J61" i="34"/>
  <c r="I61" i="34"/>
  <c r="H61" i="34"/>
  <c r="G61" i="34"/>
  <c r="F61" i="34"/>
  <c r="E61" i="34"/>
  <c r="O55" i="34"/>
  <c r="O54" i="34"/>
  <c r="O53" i="34"/>
  <c r="O52" i="34"/>
  <c r="N51" i="34"/>
  <c r="M51" i="34"/>
  <c r="L51" i="34"/>
  <c r="K51" i="34"/>
  <c r="J51" i="34"/>
  <c r="I51" i="34"/>
  <c r="H51" i="34"/>
  <c r="G51" i="34"/>
  <c r="F51" i="34"/>
  <c r="E51" i="34"/>
  <c r="N50" i="34"/>
  <c r="M50" i="34"/>
  <c r="K50" i="34"/>
  <c r="J50" i="34"/>
  <c r="I50" i="34"/>
  <c r="H50" i="34"/>
  <c r="G50" i="34"/>
  <c r="F50" i="34"/>
  <c r="E50" i="34"/>
  <c r="N49" i="34"/>
  <c r="M49" i="34"/>
  <c r="L49" i="34"/>
  <c r="K49" i="34"/>
  <c r="J49" i="34"/>
  <c r="I49" i="34"/>
  <c r="H49" i="34"/>
  <c r="G49" i="34"/>
  <c r="F49" i="34"/>
  <c r="E49" i="34"/>
  <c r="N48" i="34"/>
  <c r="M48" i="34"/>
  <c r="L48" i="34"/>
  <c r="K48" i="34"/>
  <c r="J48" i="34"/>
  <c r="I48" i="34"/>
  <c r="H48" i="34"/>
  <c r="G48" i="34"/>
  <c r="F48" i="34"/>
  <c r="E48" i="34"/>
  <c r="O45" i="34"/>
  <c r="O41" i="34" s="1"/>
  <c r="O44" i="34"/>
  <c r="O40" i="34" s="1"/>
  <c r="O43" i="34"/>
  <c r="O39" i="34" s="1"/>
  <c r="N42" i="34"/>
  <c r="M42" i="34"/>
  <c r="L42" i="34"/>
  <c r="K42" i="34"/>
  <c r="J42" i="34"/>
  <c r="I42" i="34"/>
  <c r="H42" i="34"/>
  <c r="G42" i="34"/>
  <c r="F42" i="34"/>
  <c r="E42" i="34"/>
  <c r="N41" i="34"/>
  <c r="M41" i="34"/>
  <c r="L41" i="34"/>
  <c r="K41" i="34"/>
  <c r="J41" i="34"/>
  <c r="I41" i="34"/>
  <c r="H41" i="34"/>
  <c r="G41" i="34"/>
  <c r="F41" i="34"/>
  <c r="E41" i="34"/>
  <c r="N40" i="34"/>
  <c r="M40" i="34"/>
  <c r="L40" i="34"/>
  <c r="K40" i="34"/>
  <c r="J40" i="34"/>
  <c r="I40" i="34"/>
  <c r="H40" i="34"/>
  <c r="G40" i="34"/>
  <c r="F40" i="34"/>
  <c r="E40" i="34"/>
  <c r="N39" i="34"/>
  <c r="M39" i="34"/>
  <c r="L39" i="34"/>
  <c r="K39" i="34"/>
  <c r="J39" i="34"/>
  <c r="I39" i="34"/>
  <c r="H39" i="34"/>
  <c r="G39" i="34"/>
  <c r="F39" i="34"/>
  <c r="E39" i="34"/>
  <c r="O36" i="34"/>
  <c r="O35" i="34"/>
  <c r="O34" i="34"/>
  <c r="O30" i="34" s="1"/>
  <c r="O33" i="34"/>
  <c r="O29" i="34" s="1"/>
  <c r="N32" i="34"/>
  <c r="M32" i="34"/>
  <c r="L32" i="34"/>
  <c r="K32" i="34"/>
  <c r="J32" i="34"/>
  <c r="I32" i="34"/>
  <c r="H32" i="34"/>
  <c r="G32" i="34"/>
  <c r="F32" i="34"/>
  <c r="E32" i="34"/>
  <c r="N31" i="34"/>
  <c r="M31" i="34"/>
  <c r="L31" i="34"/>
  <c r="K31" i="34"/>
  <c r="J31" i="34"/>
  <c r="I31" i="34"/>
  <c r="H31" i="34"/>
  <c r="G31" i="34"/>
  <c r="F31" i="34"/>
  <c r="E31" i="34"/>
  <c r="N30" i="34"/>
  <c r="M30" i="34"/>
  <c r="L30" i="34"/>
  <c r="K30" i="34"/>
  <c r="J30" i="34"/>
  <c r="I30" i="34"/>
  <c r="H30" i="34"/>
  <c r="G30" i="34"/>
  <c r="F30" i="34"/>
  <c r="E30" i="34"/>
  <c r="N29" i="34"/>
  <c r="M29" i="34"/>
  <c r="L29" i="34"/>
  <c r="K29" i="34"/>
  <c r="J29" i="34"/>
  <c r="I29" i="34"/>
  <c r="H29" i="34"/>
  <c r="G29" i="34"/>
  <c r="F29" i="34"/>
  <c r="E29" i="34"/>
  <c r="O26" i="34"/>
  <c r="O25" i="34"/>
  <c r="O24" i="34"/>
  <c r="O23" i="34"/>
  <c r="N22" i="34"/>
  <c r="M22" i="34"/>
  <c r="L22" i="34"/>
  <c r="K22" i="34"/>
  <c r="J22" i="34"/>
  <c r="I22" i="34"/>
  <c r="H22" i="34"/>
  <c r="G22" i="34"/>
  <c r="F22" i="34"/>
  <c r="E22" i="34"/>
  <c r="N21" i="34"/>
  <c r="M21" i="34"/>
  <c r="L21" i="34"/>
  <c r="K21" i="34"/>
  <c r="J21" i="34"/>
  <c r="I21" i="34"/>
  <c r="H21" i="34"/>
  <c r="G21" i="34"/>
  <c r="F21" i="34"/>
  <c r="E21" i="34"/>
  <c r="N20" i="34"/>
  <c r="M20" i="34"/>
  <c r="L20" i="34"/>
  <c r="K20" i="34"/>
  <c r="J20" i="34"/>
  <c r="I20" i="34"/>
  <c r="H20" i="34"/>
  <c r="G20" i="34"/>
  <c r="F20" i="34"/>
  <c r="E20" i="34"/>
  <c r="N19" i="34"/>
  <c r="M19" i="34"/>
  <c r="L19" i="34"/>
  <c r="K19" i="34"/>
  <c r="J19" i="34"/>
  <c r="I19" i="34"/>
  <c r="H19" i="34"/>
  <c r="G19" i="34"/>
  <c r="F19" i="34"/>
  <c r="E19" i="34"/>
  <c r="O16" i="34"/>
  <c r="N16" i="34"/>
  <c r="M16" i="34"/>
  <c r="L16" i="34"/>
  <c r="K16" i="34"/>
  <c r="I16" i="34"/>
  <c r="H16" i="34"/>
  <c r="G116" i="34" l="1"/>
  <c r="K179" i="34"/>
  <c r="H182" i="34"/>
  <c r="I179" i="34"/>
  <c r="O223" i="34"/>
  <c r="M59" i="34"/>
  <c r="M14" i="34" s="1"/>
  <c r="O93" i="34"/>
  <c r="N249" i="34"/>
  <c r="O81" i="34"/>
  <c r="K60" i="34"/>
  <c r="K15" i="34" s="1"/>
  <c r="O207" i="34"/>
  <c r="L60" i="34"/>
  <c r="L15" i="34" s="1"/>
  <c r="O77" i="34"/>
  <c r="J179" i="34"/>
  <c r="E18" i="34"/>
  <c r="H60" i="34"/>
  <c r="J58" i="34"/>
  <c r="N60" i="34"/>
  <c r="N15" i="34" s="1"/>
  <c r="O211" i="34"/>
  <c r="I236" i="34"/>
  <c r="H236" i="34"/>
  <c r="F249" i="34"/>
  <c r="O22" i="34"/>
  <c r="O253" i="34"/>
  <c r="O261" i="34"/>
  <c r="G179" i="34"/>
  <c r="M179" i="34"/>
  <c r="I59" i="34"/>
  <c r="I14" i="34" s="1"/>
  <c r="F38" i="34"/>
  <c r="E47" i="34"/>
  <c r="G60" i="34"/>
  <c r="G15" i="34" s="1"/>
  <c r="J236" i="34"/>
  <c r="F116" i="34"/>
  <c r="O154" i="34"/>
  <c r="N179" i="34"/>
  <c r="O197" i="34"/>
  <c r="I249" i="34"/>
  <c r="I116" i="34"/>
  <c r="L179" i="34"/>
  <c r="E28" i="34"/>
  <c r="H116" i="34"/>
  <c r="O191" i="34"/>
  <c r="O19" i="34"/>
  <c r="F28" i="34"/>
  <c r="O269" i="34"/>
  <c r="E38" i="34"/>
  <c r="G59" i="34"/>
  <c r="G14" i="34" s="1"/>
  <c r="O124" i="34"/>
  <c r="O218" i="34"/>
  <c r="O215" i="34" s="1"/>
  <c r="O182" i="34" s="1"/>
  <c r="O119" i="34"/>
  <c r="O240" i="34"/>
  <c r="O265" i="34"/>
  <c r="F60" i="34"/>
  <c r="F15" i="34" s="1"/>
  <c r="F85" i="34"/>
  <c r="H28" i="34"/>
  <c r="M245" i="34"/>
  <c r="J28" i="34"/>
  <c r="O109" i="34"/>
  <c r="O159" i="34"/>
  <c r="O219" i="34"/>
  <c r="O196" i="34"/>
  <c r="O180" i="34" s="1"/>
  <c r="H245" i="34"/>
  <c r="K249" i="34"/>
  <c r="H18" i="34"/>
  <c r="O42" i="34"/>
  <c r="M47" i="34"/>
  <c r="O89" i="34"/>
  <c r="O136" i="34"/>
  <c r="E179" i="34"/>
  <c r="I215" i="34"/>
  <c r="K236" i="34"/>
  <c r="K38" i="34"/>
  <c r="O132" i="34"/>
  <c r="O61" i="34"/>
  <c r="E60" i="34"/>
  <c r="E15" i="34" s="1"/>
  <c r="O118" i="34"/>
  <c r="N236" i="34"/>
  <c r="F246" i="34"/>
  <c r="F245" i="34" s="1"/>
  <c r="I18" i="34"/>
  <c r="O32" i="34"/>
  <c r="O73" i="34"/>
  <c r="M236" i="34"/>
  <c r="L58" i="34"/>
  <c r="L13" i="34" s="1"/>
  <c r="N59" i="34"/>
  <c r="N14" i="34" s="1"/>
  <c r="O97" i="34"/>
  <c r="O150" i="34"/>
  <c r="O199" i="34"/>
  <c r="O239" i="34"/>
  <c r="I246" i="34"/>
  <c r="I245" i="34" s="1"/>
  <c r="J249" i="34"/>
  <c r="O257" i="34"/>
  <c r="K116" i="34"/>
  <c r="O146" i="34"/>
  <c r="F179" i="34"/>
  <c r="O238" i="34"/>
  <c r="F47" i="34"/>
  <c r="N169" i="34"/>
  <c r="H179" i="34"/>
  <c r="O237" i="34"/>
  <c r="M249" i="34"/>
  <c r="O252" i="34"/>
  <c r="N18" i="34"/>
  <c r="O21" i="34"/>
  <c r="O104" i="34"/>
  <c r="O101" i="34" s="1"/>
  <c r="L116" i="34"/>
  <c r="O51" i="34"/>
  <c r="O120" i="34"/>
  <c r="O187" i="34"/>
  <c r="G236" i="34"/>
  <c r="O251" i="34"/>
  <c r="H85" i="34"/>
  <c r="J85" i="34"/>
  <c r="M38" i="34"/>
  <c r="L28" i="34"/>
  <c r="G18" i="34"/>
  <c r="O49" i="34"/>
  <c r="G47" i="34"/>
  <c r="J116" i="34"/>
  <c r="J47" i="34"/>
  <c r="H47" i="34"/>
  <c r="G38" i="34"/>
  <c r="H38" i="34"/>
  <c r="F18" i="34"/>
  <c r="I28" i="34"/>
  <c r="I38" i="34"/>
  <c r="J38" i="34"/>
  <c r="I47" i="34"/>
  <c r="F70" i="34"/>
  <c r="F66" i="34" s="1"/>
  <c r="F58" i="34" s="1"/>
  <c r="I85" i="34"/>
  <c r="M28" i="34"/>
  <c r="L47" i="34"/>
  <c r="H70" i="34"/>
  <c r="H66" i="34" s="1"/>
  <c r="H58" i="34" s="1"/>
  <c r="L85" i="34"/>
  <c r="M15" i="34"/>
  <c r="K28" i="34"/>
  <c r="K47" i="34"/>
  <c r="I70" i="34"/>
  <c r="I69" i="34" s="1"/>
  <c r="K85" i="34"/>
  <c r="O87" i="34"/>
  <c r="N47" i="34"/>
  <c r="N85" i="34"/>
  <c r="O88" i="34"/>
  <c r="J71" i="34"/>
  <c r="J67" i="34" s="1"/>
  <c r="J59" i="34" s="1"/>
  <c r="J14" i="34" s="1"/>
  <c r="L169" i="34"/>
  <c r="M85" i="34"/>
  <c r="M169" i="34"/>
  <c r="O20" i="34"/>
  <c r="G28" i="34"/>
  <c r="O86" i="34"/>
  <c r="O105" i="34"/>
  <c r="M116" i="34"/>
  <c r="I60" i="34"/>
  <c r="I15" i="34" s="1"/>
  <c r="N116" i="34"/>
  <c r="O50" i="34"/>
  <c r="K59" i="34"/>
  <c r="K14" i="34" s="1"/>
  <c r="K169" i="34"/>
  <c r="O247" i="34"/>
  <c r="N245" i="34"/>
  <c r="G245" i="34"/>
  <c r="M66" i="34"/>
  <c r="M69" i="34"/>
  <c r="O38" i="34"/>
  <c r="E14" i="34"/>
  <c r="K245" i="34"/>
  <c r="H67" i="34"/>
  <c r="H59" i="34" s="1"/>
  <c r="H14" i="34" s="1"/>
  <c r="G69" i="34"/>
  <c r="G66" i="34"/>
  <c r="O72" i="34"/>
  <c r="J68" i="34"/>
  <c r="J60" i="34" s="1"/>
  <c r="J15" i="34" s="1"/>
  <c r="O248" i="34"/>
  <c r="J18" i="34"/>
  <c r="L38" i="34"/>
  <c r="O48" i="34"/>
  <c r="K18" i="34"/>
  <c r="O31" i="34"/>
  <c r="O28" i="34" s="1"/>
  <c r="F59" i="34"/>
  <c r="F14" i="34" s="1"/>
  <c r="K70" i="34"/>
  <c r="O117" i="34"/>
  <c r="E236" i="34"/>
  <c r="N38" i="34"/>
  <c r="F236" i="34"/>
  <c r="L249" i="34"/>
  <c r="L18" i="34"/>
  <c r="M18" i="34"/>
  <c r="N28" i="34"/>
  <c r="E85" i="34"/>
  <c r="J246" i="34"/>
  <c r="J245" i="34" s="1"/>
  <c r="O250" i="34"/>
  <c r="N70" i="34"/>
  <c r="G85" i="34"/>
  <c r="E70" i="34"/>
  <c r="E249" i="34"/>
  <c r="O183" i="34"/>
  <c r="G249" i="34"/>
  <c r="L71" i="34"/>
  <c r="L67" i="34" s="1"/>
  <c r="L59" i="34" s="1"/>
  <c r="L14" i="34" s="1"/>
  <c r="J101" i="34"/>
  <c r="H249" i="34"/>
  <c r="O198" i="7"/>
  <c r="E197" i="7"/>
  <c r="F197" i="7"/>
  <c r="G197" i="7"/>
  <c r="H197" i="7"/>
  <c r="I197" i="7"/>
  <c r="J197" i="7"/>
  <c r="K197" i="7"/>
  <c r="L197" i="7"/>
  <c r="M197" i="7"/>
  <c r="N197" i="7"/>
  <c r="L8" i="33"/>
  <c r="D2" i="33"/>
  <c r="H15" i="34" l="1"/>
  <c r="O15" i="34" s="1"/>
  <c r="O195" i="34"/>
  <c r="F65" i="34"/>
  <c r="O181" i="34"/>
  <c r="O179" i="34" s="1"/>
  <c r="H57" i="34"/>
  <c r="J69" i="34"/>
  <c r="H13" i="34"/>
  <c r="O47" i="34"/>
  <c r="F69" i="34"/>
  <c r="O236" i="34"/>
  <c r="O18" i="34"/>
  <c r="O116" i="34"/>
  <c r="O71" i="34"/>
  <c r="I66" i="34"/>
  <c r="I58" i="34" s="1"/>
  <c r="H69" i="34"/>
  <c r="L57" i="34"/>
  <c r="L65" i="34"/>
  <c r="L12" i="34"/>
  <c r="O85" i="34"/>
  <c r="J65" i="34"/>
  <c r="O68" i="34"/>
  <c r="O59" i="34"/>
  <c r="F57" i="34"/>
  <c r="F13" i="34"/>
  <c r="F12" i="34" s="1"/>
  <c r="J57" i="34"/>
  <c r="M58" i="34"/>
  <c r="M65" i="34"/>
  <c r="O246" i="34"/>
  <c r="O245" i="34" s="1"/>
  <c r="K66" i="34"/>
  <c r="K69" i="34"/>
  <c r="G58" i="34"/>
  <c r="G65" i="34"/>
  <c r="O14" i="34"/>
  <c r="L69" i="34"/>
  <c r="H65" i="34"/>
  <c r="N66" i="34"/>
  <c r="N69" i="34"/>
  <c r="J13" i="34"/>
  <c r="J12" i="34" s="1"/>
  <c r="O67" i="34"/>
  <c r="E245" i="34"/>
  <c r="O249" i="34"/>
  <c r="E69" i="34"/>
  <c r="O70" i="34"/>
  <c r="E66" i="34"/>
  <c r="O60" i="34"/>
  <c r="O197" i="7"/>
  <c r="K171" i="7"/>
  <c r="H12" i="34" l="1"/>
  <c r="I65" i="34"/>
  <c r="J16" i="34"/>
  <c r="O69" i="34"/>
  <c r="G57" i="34"/>
  <c r="G13" i="34"/>
  <c r="G12" i="34" s="1"/>
  <c r="K58" i="34"/>
  <c r="K65" i="34"/>
  <c r="O66" i="34"/>
  <c r="O65" i="34" s="1"/>
  <c r="I57" i="34"/>
  <c r="I13" i="34"/>
  <c r="I12" i="34" s="1"/>
  <c r="M57" i="34"/>
  <c r="M13" i="34"/>
  <c r="M12" i="34" s="1"/>
  <c r="E65" i="34"/>
  <c r="E16" i="34" s="1"/>
  <c r="E58" i="34"/>
  <c r="N58" i="34"/>
  <c r="N65" i="34"/>
  <c r="K239" i="7"/>
  <c r="K240" i="7"/>
  <c r="K241" i="7"/>
  <c r="N57" i="34" l="1"/>
  <c r="N13" i="34"/>
  <c r="N12" i="34" s="1"/>
  <c r="K57" i="34"/>
  <c r="K13" i="34"/>
  <c r="K12" i="34" s="1"/>
  <c r="O58" i="34"/>
  <c r="O57" i="34" s="1"/>
  <c r="E57" i="34"/>
  <c r="E13" i="34"/>
  <c r="O261" i="7"/>
  <c r="O260" i="7"/>
  <c r="O259" i="7"/>
  <c r="N258" i="7"/>
  <c r="M258" i="7"/>
  <c r="L258" i="7"/>
  <c r="K258" i="7"/>
  <c r="J258" i="7"/>
  <c r="I258" i="7"/>
  <c r="H258" i="7"/>
  <c r="G258" i="7"/>
  <c r="F258" i="7"/>
  <c r="E258" i="7"/>
  <c r="H254" i="7"/>
  <c r="O257" i="7"/>
  <c r="O256" i="7"/>
  <c r="O255" i="7"/>
  <c r="N254" i="7"/>
  <c r="M254" i="7"/>
  <c r="L254" i="7"/>
  <c r="K254" i="7"/>
  <c r="J254" i="7"/>
  <c r="I254" i="7"/>
  <c r="G254" i="7"/>
  <c r="F254" i="7"/>
  <c r="E254" i="7"/>
  <c r="O13" i="34" l="1"/>
  <c r="O12" i="34" s="1"/>
  <c r="E12" i="34"/>
  <c r="O254" i="7"/>
  <c r="O258" i="7"/>
  <c r="K104" i="7"/>
  <c r="K180" i="7" l="1"/>
  <c r="J180" i="7" l="1"/>
  <c r="O223" i="7"/>
  <c r="O222" i="7"/>
  <c r="O45" i="7" l="1"/>
  <c r="O41" i="7" s="1"/>
  <c r="O36" i="7"/>
  <c r="O35" i="7"/>
  <c r="O26" i="7"/>
  <c r="O25" i="7"/>
  <c r="K172" i="7"/>
  <c r="K119" i="7"/>
  <c r="K118" i="7"/>
  <c r="K117" i="7"/>
  <c r="K143" i="7"/>
  <c r="K140" i="7"/>
  <c r="N171" i="7" l="1"/>
  <c r="N170" i="7"/>
  <c r="M171" i="7"/>
  <c r="L171" i="7"/>
  <c r="M170" i="7"/>
  <c r="L170" i="7"/>
  <c r="K170" i="7"/>
  <c r="N169" i="7" l="1"/>
  <c r="L169" i="7"/>
  <c r="K169" i="7"/>
  <c r="M169" i="7"/>
  <c r="O164" i="7" l="1"/>
  <c r="O168" i="7"/>
  <c r="O167" i="7" l="1"/>
  <c r="O166" i="7"/>
  <c r="O165" i="7" l="1"/>
  <c r="J21" i="7" l="1"/>
  <c r="J22" i="7"/>
  <c r="J159" i="7"/>
  <c r="O163" i="7"/>
  <c r="E178" i="7"/>
  <c r="F178" i="7"/>
  <c r="G178" i="7"/>
  <c r="H178" i="7"/>
  <c r="I178" i="7"/>
  <c r="K178" i="7"/>
  <c r="L178" i="7"/>
  <c r="M178" i="7"/>
  <c r="N178" i="7"/>
  <c r="J118" i="7" l="1"/>
  <c r="J132" i="7"/>
  <c r="I31" i="7" l="1"/>
  <c r="I32" i="7"/>
  <c r="I21" i="7"/>
  <c r="I22" i="7"/>
  <c r="J104" i="7" l="1"/>
  <c r="O112" i="7"/>
  <c r="J109" i="7"/>
  <c r="O200" i="7"/>
  <c r="J195" i="7"/>
  <c r="J194" i="7"/>
  <c r="J178" i="7" s="1"/>
  <c r="O201" i="7"/>
  <c r="O199" i="7"/>
  <c r="L21" i="7" l="1"/>
  <c r="M21" i="7"/>
  <c r="N21" i="7"/>
  <c r="J119" i="7" l="1"/>
  <c r="J117" i="7"/>
  <c r="O139" i="7"/>
  <c r="O138" i="7"/>
  <c r="O137" i="7"/>
  <c r="N136" i="7"/>
  <c r="M136" i="7"/>
  <c r="L136" i="7"/>
  <c r="K136" i="7"/>
  <c r="J136" i="7"/>
  <c r="I136" i="7"/>
  <c r="H136" i="7"/>
  <c r="G136" i="7"/>
  <c r="F136" i="7"/>
  <c r="E136" i="7"/>
  <c r="O135" i="7"/>
  <c r="O134" i="7"/>
  <c r="O133" i="7"/>
  <c r="N132" i="7"/>
  <c r="M132" i="7"/>
  <c r="L132" i="7"/>
  <c r="K132" i="7"/>
  <c r="I132" i="7"/>
  <c r="H132" i="7"/>
  <c r="G132" i="7"/>
  <c r="F132" i="7"/>
  <c r="E132" i="7"/>
  <c r="O131" i="7"/>
  <c r="O130" i="7" s="1"/>
  <c r="N130" i="7"/>
  <c r="M130" i="7"/>
  <c r="L130" i="7"/>
  <c r="K130" i="7"/>
  <c r="J130" i="7"/>
  <c r="I130" i="7"/>
  <c r="H130" i="7"/>
  <c r="G130" i="7"/>
  <c r="F130" i="7"/>
  <c r="E130" i="7"/>
  <c r="O136" i="7" l="1"/>
  <c r="O132" i="7"/>
  <c r="I213" i="7"/>
  <c r="J103" i="7" l="1"/>
  <c r="O113" i="7"/>
  <c r="O111" i="7"/>
  <c r="O110" i="7"/>
  <c r="N109" i="7"/>
  <c r="M109" i="7"/>
  <c r="L109" i="7"/>
  <c r="K109" i="7"/>
  <c r="I109" i="7"/>
  <c r="H109" i="7"/>
  <c r="G109" i="7"/>
  <c r="F109" i="7"/>
  <c r="E109" i="7"/>
  <c r="J101" i="7" l="1"/>
  <c r="O109" i="7"/>
  <c r="F119" i="7"/>
  <c r="G119" i="7"/>
  <c r="E119" i="7"/>
  <c r="O160" i="7"/>
  <c r="O161" i="7"/>
  <c r="O162" i="7"/>
  <c r="F159" i="7"/>
  <c r="G159" i="7"/>
  <c r="H159" i="7"/>
  <c r="I159" i="7"/>
  <c r="K159" i="7"/>
  <c r="L159" i="7"/>
  <c r="M159" i="7"/>
  <c r="N159" i="7"/>
  <c r="E159" i="7"/>
  <c r="O158" i="7"/>
  <c r="O157" i="7"/>
  <c r="O156" i="7"/>
  <c r="O155" i="7"/>
  <c r="N154" i="7"/>
  <c r="M154" i="7"/>
  <c r="L154" i="7"/>
  <c r="K154" i="7"/>
  <c r="J154" i="7"/>
  <c r="I154" i="7"/>
  <c r="H154" i="7"/>
  <c r="G154" i="7"/>
  <c r="F154" i="7"/>
  <c r="E154" i="7"/>
  <c r="L118" i="7"/>
  <c r="M118" i="7"/>
  <c r="N118" i="7"/>
  <c r="I118" i="7"/>
  <c r="L119" i="7"/>
  <c r="M119" i="7"/>
  <c r="N119" i="7"/>
  <c r="I119" i="7"/>
  <c r="H119" i="7"/>
  <c r="H118" i="7"/>
  <c r="O159" i="7" l="1"/>
  <c r="O154" i="7"/>
  <c r="F128" i="7"/>
  <c r="G128" i="7"/>
  <c r="H128" i="7"/>
  <c r="I128" i="7"/>
  <c r="J128" i="7"/>
  <c r="K128" i="7"/>
  <c r="L128" i="7"/>
  <c r="M128" i="7"/>
  <c r="N128" i="7"/>
  <c r="E128" i="7"/>
  <c r="O129" i="7"/>
  <c r="O128" i="7" s="1"/>
  <c r="K21" i="7" l="1"/>
  <c r="J50" i="7"/>
  <c r="K50" i="7"/>
  <c r="I67" i="7"/>
  <c r="I68" i="7"/>
  <c r="H120" i="7"/>
  <c r="I120" i="7"/>
  <c r="J120" i="7"/>
  <c r="K120" i="7"/>
  <c r="L120" i="7"/>
  <c r="M120" i="7"/>
  <c r="N120" i="7"/>
  <c r="O153" i="7"/>
  <c r="O152" i="7"/>
  <c r="O151" i="7"/>
  <c r="N150" i="7"/>
  <c r="M150" i="7"/>
  <c r="L150" i="7"/>
  <c r="K150" i="7"/>
  <c r="J150" i="7"/>
  <c r="I150" i="7"/>
  <c r="H150" i="7"/>
  <c r="G150" i="7"/>
  <c r="F150" i="7"/>
  <c r="E150" i="7"/>
  <c r="K31" i="7"/>
  <c r="L31" i="7"/>
  <c r="M31" i="7"/>
  <c r="N31" i="7"/>
  <c r="I50" i="7"/>
  <c r="I180" i="7"/>
  <c r="I179" i="7"/>
  <c r="I177" i="7" l="1"/>
  <c r="O150" i="7"/>
  <c r="O192" i="7" l="1"/>
  <c r="O191" i="7"/>
  <c r="O190" i="7"/>
  <c r="N189" i="7"/>
  <c r="M189" i="7"/>
  <c r="L189" i="7"/>
  <c r="K189" i="7"/>
  <c r="J189" i="7"/>
  <c r="I189" i="7"/>
  <c r="H189" i="7"/>
  <c r="G189" i="7"/>
  <c r="F189" i="7"/>
  <c r="E189" i="7"/>
  <c r="O189" i="7" l="1"/>
  <c r="I214" i="7"/>
  <c r="J214" i="7"/>
  <c r="K214" i="7"/>
  <c r="L214" i="7"/>
  <c r="M214" i="7"/>
  <c r="F180" i="7" l="1"/>
  <c r="G180" i="7"/>
  <c r="L180" i="7"/>
  <c r="M180" i="7"/>
  <c r="N180" i="7"/>
  <c r="E180" i="7"/>
  <c r="F179" i="7"/>
  <c r="G179" i="7"/>
  <c r="G177" i="7" s="1"/>
  <c r="H179" i="7"/>
  <c r="J179" i="7"/>
  <c r="J177" i="7" s="1"/>
  <c r="K179" i="7"/>
  <c r="L179" i="7"/>
  <c r="M179" i="7"/>
  <c r="N179" i="7"/>
  <c r="E179" i="7"/>
  <c r="F177" i="7" l="1"/>
  <c r="N177" i="7"/>
  <c r="M177" i="7"/>
  <c r="L177" i="7"/>
  <c r="E177" i="7"/>
  <c r="K177" i="7"/>
  <c r="O217" i="7"/>
  <c r="O216" i="7"/>
  <c r="N214" i="7"/>
  <c r="H214" i="7"/>
  <c r="G214" i="7"/>
  <c r="F214" i="7"/>
  <c r="O215" i="7" s="1"/>
  <c r="E214" i="7"/>
  <c r="O214" i="7" l="1"/>
  <c r="H213" i="7"/>
  <c r="H180" i="7" s="1"/>
  <c r="H177" i="7" s="1"/>
  <c r="H51" i="7" l="1"/>
  <c r="O149" i="7" l="1"/>
  <c r="O148" i="7"/>
  <c r="O147" i="7"/>
  <c r="N146" i="7"/>
  <c r="M146" i="7"/>
  <c r="L146" i="7"/>
  <c r="K146" i="7"/>
  <c r="J146" i="7"/>
  <c r="I146" i="7"/>
  <c r="H146" i="7"/>
  <c r="G146" i="7"/>
  <c r="F146" i="7"/>
  <c r="E146" i="7"/>
  <c r="O127" i="7"/>
  <c r="O126" i="7"/>
  <c r="O125" i="7"/>
  <c r="N124" i="7"/>
  <c r="N116" i="7" s="1"/>
  <c r="M124" i="7"/>
  <c r="M116" i="7" s="1"/>
  <c r="L124" i="7"/>
  <c r="L116" i="7" s="1"/>
  <c r="K124" i="7"/>
  <c r="K116" i="7" s="1"/>
  <c r="J124" i="7"/>
  <c r="J116" i="7" s="1"/>
  <c r="I124" i="7"/>
  <c r="H124" i="7"/>
  <c r="G124" i="7"/>
  <c r="F124" i="7"/>
  <c r="E124" i="7"/>
  <c r="O146" i="7" l="1"/>
  <c r="O124" i="7"/>
  <c r="O213" i="7"/>
  <c r="O212" i="7"/>
  <c r="O211" i="7"/>
  <c r="N210" i="7"/>
  <c r="M210" i="7"/>
  <c r="L210" i="7"/>
  <c r="K210" i="7"/>
  <c r="J210" i="7"/>
  <c r="I210" i="7"/>
  <c r="H210" i="7"/>
  <c r="G210" i="7"/>
  <c r="F210" i="7"/>
  <c r="E210" i="7"/>
  <c r="O210" i="7" l="1"/>
  <c r="O103" i="7"/>
  <c r="O102" i="7"/>
  <c r="F101" i="7"/>
  <c r="G101" i="7"/>
  <c r="I101" i="7"/>
  <c r="K101" i="7"/>
  <c r="L101" i="7"/>
  <c r="M101" i="7"/>
  <c r="N101" i="7"/>
  <c r="E101" i="7"/>
  <c r="H104" i="7"/>
  <c r="H101" i="7" s="1"/>
  <c r="O107" i="7"/>
  <c r="O108" i="7"/>
  <c r="O106" i="7"/>
  <c r="F105" i="7"/>
  <c r="G105" i="7"/>
  <c r="H105" i="7"/>
  <c r="I105" i="7"/>
  <c r="J105" i="7"/>
  <c r="K105" i="7"/>
  <c r="L105" i="7"/>
  <c r="M105" i="7"/>
  <c r="N105" i="7"/>
  <c r="E105" i="7"/>
  <c r="J31" i="7"/>
  <c r="H31" i="7"/>
  <c r="H21" i="7"/>
  <c r="H22" i="7"/>
  <c r="O105" i="7" l="1"/>
  <c r="O209" i="7"/>
  <c r="O205" i="7"/>
  <c r="O204" i="7"/>
  <c r="O203" i="7"/>
  <c r="O196" i="7"/>
  <c r="O195" i="7"/>
  <c r="O194" i="7"/>
  <c r="O188" i="7"/>
  <c r="O187" i="7"/>
  <c r="O186" i="7"/>
  <c r="O184" i="7"/>
  <c r="O183" i="7"/>
  <c r="O182" i="7"/>
  <c r="O122" i="7"/>
  <c r="O123" i="7"/>
  <c r="O121" i="7"/>
  <c r="O104" i="7"/>
  <c r="O101" i="7" s="1"/>
  <c r="O99" i="7"/>
  <c r="O100" i="7"/>
  <c r="O98" i="7"/>
  <c r="O95" i="7"/>
  <c r="O96" i="7"/>
  <c r="O94" i="7"/>
  <c r="O91" i="7"/>
  <c r="O92" i="7"/>
  <c r="O90" i="7"/>
  <c r="O83" i="7"/>
  <c r="O84" i="7"/>
  <c r="O82" i="7"/>
  <c r="O79" i="7"/>
  <c r="O80" i="7"/>
  <c r="O78" i="7"/>
  <c r="O75" i="7"/>
  <c r="O76" i="7"/>
  <c r="O74" i="7"/>
  <c r="G88" i="7"/>
  <c r="O63" i="7"/>
  <c r="O64" i="7"/>
  <c r="O62" i="7"/>
  <c r="F241" i="7"/>
  <c r="F237" i="7" s="1"/>
  <c r="G241" i="7"/>
  <c r="G237" i="7" s="1"/>
  <c r="H241" i="7"/>
  <c r="H237" i="7" s="1"/>
  <c r="I241" i="7"/>
  <c r="I237" i="7" s="1"/>
  <c r="J241" i="7"/>
  <c r="J237" i="7" s="1"/>
  <c r="K237" i="7"/>
  <c r="L241" i="7"/>
  <c r="L237" i="7" s="1"/>
  <c r="M241" i="7"/>
  <c r="M237" i="7" s="1"/>
  <c r="N241" i="7"/>
  <c r="N237" i="7" s="1"/>
  <c r="E241" i="7"/>
  <c r="E237" i="7" s="1"/>
  <c r="F240" i="7"/>
  <c r="F236" i="7" s="1"/>
  <c r="G240" i="7"/>
  <c r="H240" i="7"/>
  <c r="H236" i="7" s="1"/>
  <c r="I240" i="7"/>
  <c r="I236" i="7" s="1"/>
  <c r="J240" i="7"/>
  <c r="J236" i="7" s="1"/>
  <c r="K236" i="7"/>
  <c r="L240" i="7"/>
  <c r="L236" i="7" s="1"/>
  <c r="M240" i="7"/>
  <c r="M236" i="7" s="1"/>
  <c r="N240" i="7"/>
  <c r="N236" i="7" s="1"/>
  <c r="E240" i="7"/>
  <c r="H50" i="7"/>
  <c r="O220" i="7"/>
  <c r="O221" i="7"/>
  <c r="F218" i="7"/>
  <c r="O219" i="7" s="1"/>
  <c r="G218" i="7"/>
  <c r="H218" i="7"/>
  <c r="I218" i="7"/>
  <c r="J218" i="7"/>
  <c r="K218" i="7"/>
  <c r="L218" i="7"/>
  <c r="M218" i="7"/>
  <c r="N218" i="7"/>
  <c r="E218" i="7"/>
  <c r="O208" i="7"/>
  <c r="O207" i="7"/>
  <c r="F206" i="7"/>
  <c r="G206" i="7"/>
  <c r="H206" i="7"/>
  <c r="I206" i="7"/>
  <c r="J206" i="7"/>
  <c r="K206" i="7"/>
  <c r="L206" i="7"/>
  <c r="M206" i="7"/>
  <c r="N206" i="7"/>
  <c r="E206" i="7"/>
  <c r="F202" i="7"/>
  <c r="G202" i="7"/>
  <c r="H202" i="7"/>
  <c r="I202" i="7"/>
  <c r="J202" i="7"/>
  <c r="K202" i="7"/>
  <c r="L202" i="7"/>
  <c r="M202" i="7"/>
  <c r="N202" i="7"/>
  <c r="E202" i="7"/>
  <c r="O54" i="7"/>
  <c r="N185" i="7"/>
  <c r="M185" i="7"/>
  <c r="L185" i="7"/>
  <c r="K185" i="7"/>
  <c r="J185" i="7"/>
  <c r="I185" i="7"/>
  <c r="H185" i="7"/>
  <c r="G185" i="7"/>
  <c r="F185" i="7"/>
  <c r="E185" i="7"/>
  <c r="F239" i="7"/>
  <c r="F235" i="7" s="1"/>
  <c r="G239" i="7"/>
  <c r="G235" i="7" s="1"/>
  <c r="H239" i="7"/>
  <c r="H235" i="7" s="1"/>
  <c r="I239" i="7"/>
  <c r="I235" i="7" s="1"/>
  <c r="J239" i="7"/>
  <c r="L239" i="7"/>
  <c r="M239" i="7"/>
  <c r="M235" i="7" s="1"/>
  <c r="N239" i="7"/>
  <c r="E239" i="7"/>
  <c r="E235" i="7" s="1"/>
  <c r="O252" i="7"/>
  <c r="O253" i="7"/>
  <c r="F250" i="7"/>
  <c r="O251" i="7" s="1"/>
  <c r="G250" i="7"/>
  <c r="H250" i="7"/>
  <c r="I250" i="7"/>
  <c r="J250" i="7"/>
  <c r="K250" i="7"/>
  <c r="L250" i="7"/>
  <c r="M250" i="7"/>
  <c r="N250" i="7"/>
  <c r="E250" i="7"/>
  <c r="O248" i="7"/>
  <c r="O249" i="7"/>
  <c r="O247" i="7"/>
  <c r="F246" i="7"/>
  <c r="G246" i="7"/>
  <c r="H246" i="7"/>
  <c r="I246" i="7"/>
  <c r="J246" i="7"/>
  <c r="K246" i="7"/>
  <c r="L246" i="7"/>
  <c r="M246" i="7"/>
  <c r="N246" i="7"/>
  <c r="E246" i="7"/>
  <c r="O244" i="7"/>
  <c r="O245" i="7"/>
  <c r="F242" i="7"/>
  <c r="O243" i="7" s="1"/>
  <c r="G242" i="7"/>
  <c r="H242" i="7"/>
  <c r="I242" i="7"/>
  <c r="J242" i="7"/>
  <c r="K242" i="7"/>
  <c r="K238" i="7" s="1"/>
  <c r="L234" i="7" s="1"/>
  <c r="L242" i="7"/>
  <c r="M242" i="7"/>
  <c r="N242" i="7"/>
  <c r="E242" i="7"/>
  <c r="F68" i="7"/>
  <c r="G68" i="7"/>
  <c r="G60" i="7" s="1"/>
  <c r="H68" i="7"/>
  <c r="F67" i="7"/>
  <c r="G67" i="7"/>
  <c r="F228" i="7"/>
  <c r="G228" i="7"/>
  <c r="H228" i="7"/>
  <c r="I228" i="7"/>
  <c r="J228" i="7"/>
  <c r="K228" i="7"/>
  <c r="L228" i="7"/>
  <c r="M228" i="7"/>
  <c r="N228" i="7"/>
  <c r="F227" i="7"/>
  <c r="G227" i="7"/>
  <c r="H227" i="7"/>
  <c r="I227" i="7"/>
  <c r="J227" i="7"/>
  <c r="K227" i="7"/>
  <c r="L227" i="7"/>
  <c r="M227" i="7"/>
  <c r="N227" i="7"/>
  <c r="F226" i="7"/>
  <c r="G226" i="7"/>
  <c r="H226" i="7"/>
  <c r="I226" i="7"/>
  <c r="J226" i="7"/>
  <c r="K226" i="7"/>
  <c r="L226" i="7"/>
  <c r="M226" i="7"/>
  <c r="N226" i="7"/>
  <c r="E228" i="7"/>
  <c r="E227" i="7"/>
  <c r="E226" i="7"/>
  <c r="O231" i="7"/>
  <c r="O232" i="7"/>
  <c r="F229" i="7"/>
  <c r="O230" i="7" s="1"/>
  <c r="G229" i="7"/>
  <c r="H229" i="7"/>
  <c r="I229" i="7"/>
  <c r="J229" i="7"/>
  <c r="K229" i="7"/>
  <c r="L229" i="7"/>
  <c r="M229" i="7"/>
  <c r="N229" i="7"/>
  <c r="E229" i="7"/>
  <c r="F193" i="7"/>
  <c r="G193" i="7"/>
  <c r="H193" i="7"/>
  <c r="I193" i="7"/>
  <c r="J193" i="7"/>
  <c r="K193" i="7"/>
  <c r="L193" i="7"/>
  <c r="M193" i="7"/>
  <c r="N193" i="7"/>
  <c r="E193" i="7"/>
  <c r="F181" i="7"/>
  <c r="G181" i="7"/>
  <c r="H181" i="7"/>
  <c r="I181" i="7"/>
  <c r="J181" i="7"/>
  <c r="K181" i="7"/>
  <c r="L181" i="7"/>
  <c r="M181" i="7"/>
  <c r="N181" i="7"/>
  <c r="E181" i="7"/>
  <c r="F118" i="7"/>
  <c r="G118" i="7"/>
  <c r="F117" i="7"/>
  <c r="G117" i="7"/>
  <c r="H117" i="7"/>
  <c r="H116" i="7" s="1"/>
  <c r="I117" i="7"/>
  <c r="L117" i="7"/>
  <c r="M117" i="7"/>
  <c r="N117" i="7"/>
  <c r="E118" i="7"/>
  <c r="E117" i="7"/>
  <c r="F120" i="7"/>
  <c r="G120" i="7"/>
  <c r="E120" i="7"/>
  <c r="F88" i="7"/>
  <c r="H88" i="7"/>
  <c r="I88" i="7"/>
  <c r="I60" i="7" s="1"/>
  <c r="J88" i="7"/>
  <c r="J72" i="7" s="1"/>
  <c r="J68" i="7" s="1"/>
  <c r="J60" i="7" s="1"/>
  <c r="K88" i="7"/>
  <c r="K72" i="7" s="1"/>
  <c r="K68" i="7" s="1"/>
  <c r="K60" i="7" s="1"/>
  <c r="L88" i="7"/>
  <c r="L72" i="7" s="1"/>
  <c r="L68" i="7" s="1"/>
  <c r="L60" i="7" s="1"/>
  <c r="M88" i="7"/>
  <c r="M72" i="7" s="1"/>
  <c r="M68" i="7" s="1"/>
  <c r="M60" i="7" s="1"/>
  <c r="N88" i="7"/>
  <c r="N72" i="7" s="1"/>
  <c r="N68" i="7" s="1"/>
  <c r="N60" i="7" s="1"/>
  <c r="E88" i="7"/>
  <c r="E72" i="7" s="1"/>
  <c r="F87" i="7"/>
  <c r="G87" i="7"/>
  <c r="H87" i="7"/>
  <c r="H71" i="7" s="1"/>
  <c r="H67" i="7" s="1"/>
  <c r="H59" i="7" s="1"/>
  <c r="I87" i="7"/>
  <c r="J87" i="7"/>
  <c r="J71" i="7" s="1"/>
  <c r="J67" i="7" s="1"/>
  <c r="J59" i="7" s="1"/>
  <c r="K87" i="7"/>
  <c r="K71" i="7" s="1"/>
  <c r="K67" i="7" s="1"/>
  <c r="K59" i="7" s="1"/>
  <c r="L87" i="7"/>
  <c r="L71" i="7" s="1"/>
  <c r="L67" i="7" s="1"/>
  <c r="L59" i="7" s="1"/>
  <c r="M87" i="7"/>
  <c r="N87" i="7"/>
  <c r="N71" i="7" s="1"/>
  <c r="N67" i="7" s="1"/>
  <c r="N59" i="7" s="1"/>
  <c r="E87" i="7"/>
  <c r="F86" i="7"/>
  <c r="F70" i="7" s="1"/>
  <c r="G86" i="7"/>
  <c r="H86" i="7"/>
  <c r="I86" i="7"/>
  <c r="I70" i="7" s="1"/>
  <c r="J86" i="7"/>
  <c r="J70" i="7" s="1"/>
  <c r="J66" i="7" s="1"/>
  <c r="K86" i="7"/>
  <c r="L86" i="7"/>
  <c r="L70" i="7" s="1"/>
  <c r="L66" i="7" s="1"/>
  <c r="M86" i="7"/>
  <c r="M70" i="7" s="1"/>
  <c r="M66" i="7" s="1"/>
  <c r="N86" i="7"/>
  <c r="E86" i="7"/>
  <c r="E70" i="7" s="1"/>
  <c r="E66" i="7" s="1"/>
  <c r="F97" i="7"/>
  <c r="G97" i="7"/>
  <c r="H97" i="7"/>
  <c r="I97" i="7"/>
  <c r="J97" i="7"/>
  <c r="K97" i="7"/>
  <c r="L97" i="7"/>
  <c r="M97" i="7"/>
  <c r="N97" i="7"/>
  <c r="E97" i="7"/>
  <c r="F93" i="7"/>
  <c r="G93" i="7"/>
  <c r="H93" i="7"/>
  <c r="I93" i="7"/>
  <c r="J93" i="7"/>
  <c r="K93" i="7"/>
  <c r="L93" i="7"/>
  <c r="M93" i="7"/>
  <c r="N93" i="7"/>
  <c r="E93" i="7"/>
  <c r="F89" i="7"/>
  <c r="G89" i="7"/>
  <c r="H89" i="7"/>
  <c r="I89" i="7"/>
  <c r="J89" i="7"/>
  <c r="K89" i="7"/>
  <c r="L89" i="7"/>
  <c r="M89" i="7"/>
  <c r="N89" i="7"/>
  <c r="E89" i="7"/>
  <c r="F81" i="7"/>
  <c r="G81" i="7"/>
  <c r="H81" i="7"/>
  <c r="I81" i="7"/>
  <c r="J81" i="7"/>
  <c r="K81" i="7"/>
  <c r="L81" i="7"/>
  <c r="M81" i="7"/>
  <c r="N81" i="7"/>
  <c r="E81" i="7"/>
  <c r="F77" i="7"/>
  <c r="G77" i="7"/>
  <c r="H77" i="7"/>
  <c r="I77" i="7"/>
  <c r="J77" i="7"/>
  <c r="K77" i="7"/>
  <c r="L77" i="7"/>
  <c r="M77" i="7"/>
  <c r="N77" i="7"/>
  <c r="E77" i="7"/>
  <c r="F73" i="7"/>
  <c r="G73" i="7"/>
  <c r="H73" i="7"/>
  <c r="I73" i="7"/>
  <c r="J73" i="7"/>
  <c r="K73" i="7"/>
  <c r="L73" i="7"/>
  <c r="M73" i="7"/>
  <c r="N73" i="7"/>
  <c r="E73" i="7"/>
  <c r="F61" i="7"/>
  <c r="G61" i="7"/>
  <c r="H61" i="7"/>
  <c r="I61" i="7"/>
  <c r="J61" i="7"/>
  <c r="K61" i="7"/>
  <c r="L61" i="7"/>
  <c r="M61" i="7"/>
  <c r="N61" i="7"/>
  <c r="E61" i="7"/>
  <c r="F48" i="7"/>
  <c r="G48" i="7"/>
  <c r="H48" i="7"/>
  <c r="I48" i="7"/>
  <c r="J48" i="7"/>
  <c r="K48" i="7"/>
  <c r="L48" i="7"/>
  <c r="M48" i="7"/>
  <c r="N48" i="7"/>
  <c r="F49" i="7"/>
  <c r="G49" i="7"/>
  <c r="H49" i="7"/>
  <c r="I49" i="7"/>
  <c r="J49" i="7"/>
  <c r="K49" i="7"/>
  <c r="L49" i="7"/>
  <c r="M49" i="7"/>
  <c r="N49" i="7"/>
  <c r="F50" i="7"/>
  <c r="G50" i="7"/>
  <c r="L50" i="7"/>
  <c r="M50" i="7"/>
  <c r="N50" i="7"/>
  <c r="O53" i="7"/>
  <c r="O55" i="7"/>
  <c r="O52" i="7"/>
  <c r="F51" i="7"/>
  <c r="G51" i="7"/>
  <c r="I51" i="7"/>
  <c r="J51" i="7"/>
  <c r="K51" i="7"/>
  <c r="L51" i="7"/>
  <c r="M51" i="7"/>
  <c r="N51" i="7"/>
  <c r="E51" i="7"/>
  <c r="E50" i="7"/>
  <c r="E49" i="7"/>
  <c r="E48" i="7"/>
  <c r="F39" i="7"/>
  <c r="G39" i="7"/>
  <c r="H39" i="7"/>
  <c r="I39" i="7"/>
  <c r="J39" i="7"/>
  <c r="K39" i="7"/>
  <c r="L39" i="7"/>
  <c r="M39" i="7"/>
  <c r="N39" i="7"/>
  <c r="F40" i="7"/>
  <c r="G40" i="7"/>
  <c r="H40" i="7"/>
  <c r="I40" i="7"/>
  <c r="J40" i="7"/>
  <c r="K40" i="7"/>
  <c r="L40" i="7"/>
  <c r="M40" i="7"/>
  <c r="N40" i="7"/>
  <c r="F41" i="7"/>
  <c r="G41" i="7"/>
  <c r="H41" i="7"/>
  <c r="I41" i="7"/>
  <c r="J41" i="7"/>
  <c r="J15" i="7" s="1"/>
  <c r="K41" i="7"/>
  <c r="L41" i="7"/>
  <c r="M41" i="7"/>
  <c r="N41" i="7"/>
  <c r="E41" i="7"/>
  <c r="E40" i="7"/>
  <c r="E39" i="7"/>
  <c r="O44" i="7"/>
  <c r="O40" i="7" s="1"/>
  <c r="O43" i="7"/>
  <c r="F42" i="7"/>
  <c r="G42" i="7"/>
  <c r="H42" i="7"/>
  <c r="I42" i="7"/>
  <c r="J42" i="7"/>
  <c r="K42" i="7"/>
  <c r="L42" i="7"/>
  <c r="M42" i="7"/>
  <c r="N42" i="7"/>
  <c r="E42" i="7"/>
  <c r="F29" i="7"/>
  <c r="G29" i="7"/>
  <c r="H29" i="7"/>
  <c r="I29" i="7"/>
  <c r="J29" i="7"/>
  <c r="K29" i="7"/>
  <c r="L29" i="7"/>
  <c r="M29" i="7"/>
  <c r="N29" i="7"/>
  <c r="F30" i="7"/>
  <c r="G30" i="7"/>
  <c r="H30" i="7"/>
  <c r="I30" i="7"/>
  <c r="J30" i="7"/>
  <c r="K30" i="7"/>
  <c r="L30" i="7"/>
  <c r="M30" i="7"/>
  <c r="N30" i="7"/>
  <c r="F31" i="7"/>
  <c r="G31" i="7"/>
  <c r="E31" i="7"/>
  <c r="E30" i="7"/>
  <c r="E29" i="7"/>
  <c r="F32" i="7"/>
  <c r="G32" i="7"/>
  <c r="H32" i="7"/>
  <c r="J32" i="7"/>
  <c r="K32" i="7"/>
  <c r="L32" i="7"/>
  <c r="M32" i="7"/>
  <c r="N32" i="7"/>
  <c r="E32" i="7"/>
  <c r="F19" i="7"/>
  <c r="G19" i="7"/>
  <c r="H19" i="7"/>
  <c r="I19" i="7"/>
  <c r="J19" i="7"/>
  <c r="K19" i="7"/>
  <c r="L19" i="7"/>
  <c r="M19" i="7"/>
  <c r="N19" i="7"/>
  <c r="F20" i="7"/>
  <c r="G20" i="7"/>
  <c r="H20" i="7"/>
  <c r="I20" i="7"/>
  <c r="J20" i="7"/>
  <c r="K20" i="7"/>
  <c r="L20" i="7"/>
  <c r="M20" i="7"/>
  <c r="N20" i="7"/>
  <c r="F21" i="7"/>
  <c r="G21" i="7"/>
  <c r="E21" i="7"/>
  <c r="E20" i="7"/>
  <c r="E19" i="7"/>
  <c r="F22" i="7"/>
  <c r="G22" i="7"/>
  <c r="K22" i="7"/>
  <c r="L22" i="7"/>
  <c r="M22" i="7"/>
  <c r="N22" i="7"/>
  <c r="E22" i="7"/>
  <c r="O33" i="7"/>
  <c r="O23" i="7"/>
  <c r="E9" i="30"/>
  <c r="F9" i="30"/>
  <c r="G9" i="30"/>
  <c r="H9" i="30"/>
  <c r="I9" i="30"/>
  <c r="J9" i="30"/>
  <c r="K9" i="30"/>
  <c r="L9" i="30"/>
  <c r="D10" i="30"/>
  <c r="D11" i="30"/>
  <c r="D12" i="30"/>
  <c r="D13" i="30"/>
  <c r="D14" i="30"/>
  <c r="D15" i="30"/>
  <c r="D16" i="30"/>
  <c r="A3" i="18"/>
  <c r="C17" i="31"/>
  <c r="D17" i="31"/>
  <c r="E17" i="31"/>
  <c r="F17" i="31"/>
  <c r="G17" i="31"/>
  <c r="H17" i="31"/>
  <c r="I17" i="31"/>
  <c r="J17" i="31"/>
  <c r="K17" i="31"/>
  <c r="L17" i="31"/>
  <c r="M17" i="31"/>
  <c r="N17" i="31"/>
  <c r="O17" i="31"/>
  <c r="P17" i="31"/>
  <c r="Q17" i="31"/>
  <c r="R17" i="31"/>
  <c r="S17" i="31"/>
  <c r="T17" i="31"/>
  <c r="U17" i="31"/>
  <c r="V17" i="31"/>
  <c r="W17" i="31"/>
  <c r="X17" i="31"/>
  <c r="Y17" i="31"/>
  <c r="Z17" i="31"/>
  <c r="AA17" i="31"/>
  <c r="AB17" i="31"/>
  <c r="AC17" i="31"/>
  <c r="AD17" i="31"/>
  <c r="AE17" i="31"/>
  <c r="AF17" i="31"/>
  <c r="AG17" i="31"/>
  <c r="AH17" i="31"/>
  <c r="AI17" i="31"/>
  <c r="AJ17" i="31"/>
  <c r="AK17" i="31"/>
  <c r="C19" i="31"/>
  <c r="D19" i="31"/>
  <c r="E19" i="31"/>
  <c r="F19" i="31"/>
  <c r="G19" i="31"/>
  <c r="H19" i="31"/>
  <c r="I19" i="31"/>
  <c r="J19" i="31"/>
  <c r="K19" i="31"/>
  <c r="L19" i="31"/>
  <c r="M19" i="31"/>
  <c r="N19" i="31"/>
  <c r="O19" i="31"/>
  <c r="P19" i="31"/>
  <c r="Q19" i="31"/>
  <c r="R19" i="31"/>
  <c r="S19" i="31"/>
  <c r="T19" i="31"/>
  <c r="U19" i="31"/>
  <c r="V19" i="31"/>
  <c r="W19" i="31"/>
  <c r="X19" i="31"/>
  <c r="Y19" i="31"/>
  <c r="Z19" i="31"/>
  <c r="AA19" i="31"/>
  <c r="AB19" i="31"/>
  <c r="AC19" i="31"/>
  <c r="AD19" i="31"/>
  <c r="AE19" i="31"/>
  <c r="AF19" i="31"/>
  <c r="AG19" i="31"/>
  <c r="AH19" i="31"/>
  <c r="AI19" i="31"/>
  <c r="AJ19" i="31"/>
  <c r="AK19" i="31"/>
  <c r="C21" i="31"/>
  <c r="D21" i="31"/>
  <c r="E21" i="31"/>
  <c r="F21" i="31"/>
  <c r="G21" i="31"/>
  <c r="H21" i="31"/>
  <c r="I21" i="31"/>
  <c r="J21" i="31"/>
  <c r="K21" i="31"/>
  <c r="L21" i="31"/>
  <c r="M21" i="31"/>
  <c r="N21" i="31"/>
  <c r="O21" i="31"/>
  <c r="P21" i="31"/>
  <c r="Q21" i="31"/>
  <c r="R21" i="31"/>
  <c r="S21" i="31"/>
  <c r="T21" i="31"/>
  <c r="U21" i="31"/>
  <c r="V21" i="31"/>
  <c r="W21" i="31"/>
  <c r="X21" i="31"/>
  <c r="Y21" i="31"/>
  <c r="Z21" i="31"/>
  <c r="AA21" i="31"/>
  <c r="AB21" i="31"/>
  <c r="AC21" i="31"/>
  <c r="AD21" i="31"/>
  <c r="AE21" i="31"/>
  <c r="AF21" i="31"/>
  <c r="AG21" i="31"/>
  <c r="AH21" i="31"/>
  <c r="AI21" i="31"/>
  <c r="AJ21" i="31"/>
  <c r="AK21" i="31"/>
  <c r="G2" i="11"/>
  <c r="K16" i="7"/>
  <c r="M16" i="7"/>
  <c r="L16" i="7"/>
  <c r="I16" i="7"/>
  <c r="H16" i="7"/>
  <c r="N16" i="7"/>
  <c r="O16" i="7"/>
  <c r="O34" i="7"/>
  <c r="O30" i="7" s="1"/>
  <c r="O24" i="7"/>
  <c r="K15" i="7" l="1"/>
  <c r="G6" i="33" s="1"/>
  <c r="J6" i="33" s="1"/>
  <c r="J9" i="33" s="1"/>
  <c r="O20" i="7"/>
  <c r="O21" i="7"/>
  <c r="O31" i="7"/>
  <c r="K14" i="7"/>
  <c r="G5" i="33" s="1"/>
  <c r="J5" i="33" s="1"/>
  <c r="O39" i="7"/>
  <c r="O38" i="7" s="1"/>
  <c r="O42" i="7"/>
  <c r="O50" i="7"/>
  <c r="O29" i="7"/>
  <c r="O28" i="7" s="1"/>
  <c r="O32" i="7"/>
  <c r="O51" i="7"/>
  <c r="J18" i="7"/>
  <c r="O178" i="7"/>
  <c r="J14" i="7"/>
  <c r="H14" i="7"/>
  <c r="I15" i="7"/>
  <c r="L14" i="7"/>
  <c r="L18" i="7"/>
  <c r="F60" i="7"/>
  <c r="F15" i="7" s="1"/>
  <c r="H60" i="7"/>
  <c r="H15" i="7" s="1"/>
  <c r="O119" i="7"/>
  <c r="M58" i="7"/>
  <c r="M13" i="7" s="1"/>
  <c r="L28" i="7"/>
  <c r="K18" i="7"/>
  <c r="J58" i="7"/>
  <c r="J57" i="7" s="1"/>
  <c r="G15" i="7"/>
  <c r="N28" i="7"/>
  <c r="J28" i="7"/>
  <c r="K28" i="7"/>
  <c r="K225" i="7"/>
  <c r="J225" i="7"/>
  <c r="M28" i="7"/>
  <c r="I59" i="7"/>
  <c r="I14" i="7" s="1"/>
  <c r="M15" i="7"/>
  <c r="H47" i="7"/>
  <c r="L15" i="7"/>
  <c r="G59" i="7"/>
  <c r="L58" i="7"/>
  <c r="F59" i="7"/>
  <c r="F14" i="7" s="1"/>
  <c r="I38" i="7"/>
  <c r="G38" i="7"/>
  <c r="E47" i="7"/>
  <c r="N14" i="7"/>
  <c r="N15" i="7"/>
  <c r="O180" i="7"/>
  <c r="I47" i="7"/>
  <c r="J47" i="7"/>
  <c r="O242" i="7"/>
  <c r="O179" i="7"/>
  <c r="G116" i="7"/>
  <c r="I238" i="7"/>
  <c r="O77" i="7"/>
  <c r="O97" i="7"/>
  <c r="O193" i="7"/>
  <c r="E28" i="7"/>
  <c r="M38" i="7"/>
  <c r="N38" i="7"/>
  <c r="J38" i="7"/>
  <c r="F38" i="7"/>
  <c r="O89" i="7"/>
  <c r="I234" i="7"/>
  <c r="M234" i="7"/>
  <c r="H234" i="7"/>
  <c r="H238" i="7"/>
  <c r="O19" i="7"/>
  <c r="O22" i="7"/>
  <c r="N18" i="7"/>
  <c r="I18" i="7"/>
  <c r="M18" i="7"/>
  <c r="H18" i="7"/>
  <c r="I116" i="7"/>
  <c r="N225" i="7"/>
  <c r="F225" i="7"/>
  <c r="G225" i="7"/>
  <c r="H225" i="7"/>
  <c r="O246" i="7"/>
  <c r="O250" i="7"/>
  <c r="N238" i="7"/>
  <c r="O206" i="7"/>
  <c r="O218" i="7"/>
  <c r="E18" i="7"/>
  <c r="L47" i="7"/>
  <c r="M225" i="7"/>
  <c r="O228" i="7"/>
  <c r="O81" i="7"/>
  <c r="I28" i="7"/>
  <c r="F69" i="7"/>
  <c r="F66" i="7"/>
  <c r="F58" i="7" s="1"/>
  <c r="F13" i="7" s="1"/>
  <c r="G238" i="7"/>
  <c r="M238" i="7"/>
  <c r="F238" i="7"/>
  <c r="O239" i="7" s="1"/>
  <c r="E38" i="7"/>
  <c r="G47" i="7"/>
  <c r="E116" i="7"/>
  <c r="F85" i="7"/>
  <c r="G28" i="7"/>
  <c r="O48" i="7"/>
  <c r="K85" i="7"/>
  <c r="O117" i="7"/>
  <c r="F116" i="7"/>
  <c r="O229" i="7"/>
  <c r="L225" i="7"/>
  <c r="I225" i="7"/>
  <c r="O61" i="7"/>
  <c r="O73" i="7"/>
  <c r="O93" i="7"/>
  <c r="J69" i="7"/>
  <c r="G18" i="7"/>
  <c r="J85" i="7"/>
  <c r="K38" i="7"/>
  <c r="O49" i="7"/>
  <c r="N47" i="7"/>
  <c r="G236" i="7"/>
  <c r="G234" i="7" s="1"/>
  <c r="O120" i="7"/>
  <c r="E225" i="7"/>
  <c r="O227" i="7"/>
  <c r="J238" i="7"/>
  <c r="J235" i="7"/>
  <c r="J234" i="7" s="1"/>
  <c r="E236" i="7"/>
  <c r="E238" i="7"/>
  <c r="E234" i="7" s="1"/>
  <c r="O240" i="7"/>
  <c r="O88" i="7"/>
  <c r="H28" i="7"/>
  <c r="I66" i="7"/>
  <c r="I58" i="7" s="1"/>
  <c r="I13" i="7" s="1"/>
  <c r="I69" i="7"/>
  <c r="K70" i="7"/>
  <c r="K66" i="7" s="1"/>
  <c r="K58" i="7" s="1"/>
  <c r="L85" i="7"/>
  <c r="L38" i="7"/>
  <c r="H38" i="7"/>
  <c r="M47" i="7"/>
  <c r="K47" i="7"/>
  <c r="F47" i="7"/>
  <c r="N70" i="7"/>
  <c r="N69" i="7" s="1"/>
  <c r="N85" i="7"/>
  <c r="J65" i="7"/>
  <c r="H70" i="7"/>
  <c r="H69" i="7" s="1"/>
  <c r="H85" i="7"/>
  <c r="D9" i="30"/>
  <c r="O86" i="7"/>
  <c r="L65" i="7"/>
  <c r="G85" i="7"/>
  <c r="O118" i="7"/>
  <c r="O181" i="7"/>
  <c r="O185" i="7"/>
  <c r="O202" i="7"/>
  <c r="F234" i="7"/>
  <c r="M71" i="7"/>
  <c r="M85" i="7"/>
  <c r="O68" i="7"/>
  <c r="E58" i="7"/>
  <c r="E13" i="7" s="1"/>
  <c r="L69" i="7"/>
  <c r="O72" i="7"/>
  <c r="E68" i="7"/>
  <c r="I85" i="7"/>
  <c r="G70" i="7"/>
  <c r="F18" i="7"/>
  <c r="F28" i="7"/>
  <c r="O87" i="7"/>
  <c r="E71" i="7"/>
  <c r="E69" i="7" s="1"/>
  <c r="E85" i="7"/>
  <c r="O226" i="7"/>
  <c r="L235" i="7"/>
  <c r="L238" i="7"/>
  <c r="N235" i="7"/>
  <c r="N234" i="7" s="1"/>
  <c r="O237" i="7"/>
  <c r="O241" i="7"/>
  <c r="K235" i="7"/>
  <c r="K234" i="7" s="1"/>
  <c r="O18" i="7" l="1"/>
  <c r="O177" i="7"/>
  <c r="I12" i="7"/>
  <c r="K13" i="7"/>
  <c r="K12" i="7" s="1"/>
  <c r="G2" i="33" s="1"/>
  <c r="J2" i="33" s="1"/>
  <c r="L13" i="7"/>
  <c r="L12" i="7" s="1"/>
  <c r="J13" i="7"/>
  <c r="J12" i="7" s="1"/>
  <c r="G14" i="7"/>
  <c r="F65" i="7"/>
  <c r="N66" i="7"/>
  <c r="N58" i="7" s="1"/>
  <c r="N13" i="7" s="1"/>
  <c r="N12" i="7" s="1"/>
  <c r="O236" i="7"/>
  <c r="H66" i="7"/>
  <c r="O116" i="7"/>
  <c r="O238" i="7"/>
  <c r="F57" i="7"/>
  <c r="O225" i="7"/>
  <c r="O85" i="7"/>
  <c r="K69" i="7"/>
  <c r="O47" i="7"/>
  <c r="J16" i="7"/>
  <c r="L57" i="7"/>
  <c r="K65" i="7"/>
  <c r="I65" i="7"/>
  <c r="G66" i="7"/>
  <c r="G58" i="7" s="1"/>
  <c r="G13" i="7" s="1"/>
  <c r="G69" i="7"/>
  <c r="E60" i="7"/>
  <c r="M67" i="7"/>
  <c r="M69" i="7"/>
  <c r="O235" i="7"/>
  <c r="O71" i="7"/>
  <c r="E67" i="7"/>
  <c r="F12" i="7"/>
  <c r="O70" i="7"/>
  <c r="M59" i="7" l="1"/>
  <c r="M14" i="7" s="1"/>
  <c r="M12" i="7" s="1"/>
  <c r="H58" i="7"/>
  <c r="H13" i="7" s="1"/>
  <c r="O13" i="7" s="1"/>
  <c r="N65" i="7"/>
  <c r="O60" i="7"/>
  <c r="E15" i="7"/>
  <c r="O15" i="7" s="1"/>
  <c r="O234" i="7"/>
  <c r="H65" i="7"/>
  <c r="O69" i="7"/>
  <c r="I57" i="7"/>
  <c r="K57" i="7"/>
  <c r="E59" i="7"/>
  <c r="E14" i="7" s="1"/>
  <c r="O14" i="7" s="1"/>
  <c r="E65" i="7"/>
  <c r="E16" i="7" s="1"/>
  <c r="M65" i="7"/>
  <c r="O67" i="7"/>
  <c r="G65" i="7"/>
  <c r="O66" i="7"/>
  <c r="N57" i="7"/>
  <c r="O12" i="7" l="1"/>
  <c r="H57" i="7"/>
  <c r="H12" i="7"/>
  <c r="E12" i="7"/>
  <c r="M57" i="7"/>
  <c r="O59" i="7"/>
  <c r="E57" i="7"/>
  <c r="O65" i="7"/>
  <c r="G57" i="7"/>
  <c r="O58" i="7"/>
  <c r="O57" i="7" l="1"/>
  <c r="G12" i="7"/>
</calcChain>
</file>

<file path=xl/sharedStrings.xml><?xml version="1.0" encoding="utf-8"?>
<sst xmlns="http://schemas.openxmlformats.org/spreadsheetml/2006/main" count="1313" uniqueCount="392">
  <si>
    <t>12.</t>
  </si>
  <si>
    <t>13.</t>
  </si>
  <si>
    <t>департамент физической культуры и спорта Приморского края</t>
  </si>
  <si>
    <t>Приложение № 2</t>
  </si>
  <si>
    <t>Наименование объектов</t>
  </si>
  <si>
    <t>в том числе по годам реализации программы</t>
  </si>
  <si>
    <t>Ответственный исполнитель, соисполнители</t>
  </si>
  <si>
    <t>Объем инвестиций в основной капитал</t>
  </si>
  <si>
    <t>2.1.</t>
  </si>
  <si>
    <t>2.2.</t>
  </si>
  <si>
    <t>Ед. измерения</t>
  </si>
  <si>
    <t>Значения показателей</t>
  </si>
  <si>
    <t>%</t>
  </si>
  <si>
    <t>всего</t>
  </si>
  <si>
    <t>1.1.</t>
  </si>
  <si>
    <t>1.2.</t>
  </si>
  <si>
    <t>№ п/п</t>
  </si>
  <si>
    <t>Число средних предприятий</t>
  </si>
  <si>
    <t>Число малых предприятий, включая микропредприятия</t>
  </si>
  <si>
    <t>Среднесписочная численность работников (без внешних совместителей) средних предприятий</t>
  </si>
  <si>
    <t>Среднесписочная численность работников (без внешних совместителей) малых предприятий включая микропредприятия</t>
  </si>
  <si>
    <t>Оборот средних предприятий</t>
  </si>
  <si>
    <t>Оборот малых предприятий, включая микропредприятия</t>
  </si>
  <si>
    <t>Количество вновь зарегистрированных субъектов малого и среднего предпринимательства в Приморском крае</t>
  </si>
  <si>
    <t>Количество вновь зарегистрированных субъектов малого и среднего предпринимательства на 1 тыс. существующих субъектов малого и среднего предпринимательства в Приморском крае.</t>
  </si>
  <si>
    <t>единиц</t>
  </si>
  <si>
    <t>тыс.чел.</t>
  </si>
  <si>
    <t>млн.руб.</t>
  </si>
  <si>
    <t>млн. руб.</t>
  </si>
  <si>
    <t>тыс. долларов США</t>
  </si>
  <si>
    <t>Объем инвестиций по отношению к ВРП</t>
  </si>
  <si>
    <t>Объем инвестиций по отношению к стоимости основных фондов</t>
  </si>
  <si>
    <t>3.1.</t>
  </si>
  <si>
    <t>Приложение № 6</t>
  </si>
  <si>
    <t>Показатель (индикатор)</t>
  </si>
  <si>
    <t>с учетом доп. ресурсов</t>
  </si>
  <si>
    <t>без учета доп. ресурсов</t>
  </si>
  <si>
    <t>Объем инвестиций в основной капитал за исключением бюджетных средств</t>
  </si>
  <si>
    <t>Объем прямых иностранных инвестиций</t>
  </si>
  <si>
    <r>
      <t xml:space="preserve">ОЦЕНКА СТЕПЕНИ ВЛИЯНИЯ ВЫДЕЛЕНИЯ ДОПОЛНИТЕЛЬНЫХ ОБЪЕМОВ РЕСУРСОВ НА ПОКАЗАТЕЛИ (ИНДИКАТОРЫ) ПРОГРАММЫ </t>
    </r>
    <r>
      <rPr>
        <sz val="11"/>
        <color indexed="8"/>
        <rFont val="Times New Roman"/>
        <family val="1"/>
      </rPr>
      <t xml:space="preserve">
(наименование государственной программы)
</t>
    </r>
  </si>
  <si>
    <t>1.</t>
  </si>
  <si>
    <t>Прирост оборота малых и средних предприятий по отношению к объему государственной поддержки из краевого бюджета</t>
  </si>
  <si>
    <t>руб/руб</t>
  </si>
  <si>
    <t>-</t>
  </si>
  <si>
    <t>3.</t>
  </si>
  <si>
    <t>Программа 2 «Развитие малого и среднего предпринимательства в Приморском крае»</t>
  </si>
  <si>
    <t>Программа 1 "Обеспечение благоприятного инвестиционного климата в Приморском крае"</t>
  </si>
  <si>
    <t>процентов</t>
  </si>
  <si>
    <t>человек</t>
  </si>
  <si>
    <t>2.</t>
  </si>
  <si>
    <t>федеральный бюджет</t>
  </si>
  <si>
    <t>Количество проведенных на территории Приморского края краевых, межмуниципальных, всероссийских и международных физкультурных и спортивных мероприятий</t>
  </si>
  <si>
    <t>3.2.</t>
  </si>
  <si>
    <t>4.</t>
  </si>
  <si>
    <t>5.</t>
  </si>
  <si>
    <t>6.</t>
  </si>
  <si>
    <t>7.</t>
  </si>
  <si>
    <t>8.</t>
  </si>
  <si>
    <t>9.</t>
  </si>
  <si>
    <t>10.</t>
  </si>
  <si>
    <t>11.</t>
  </si>
  <si>
    <t>Приложение № 1</t>
  </si>
  <si>
    <t>Количество квалифицированных тренеров и специалистов Приморского края в области физической культуры и спорта, работающих по специальности</t>
  </si>
  <si>
    <t>Количество занятых призовых мест спортсменами Приморского края на всероссийских соревнованиях</t>
  </si>
  <si>
    <t xml:space="preserve">Количество занятых призовых мест спортсменами Приморского края на международных соревнованиях </t>
  </si>
  <si>
    <t>Предоставление субсидий юридическим лицам (за исключением субсидий государственным и муниципальным учреждениям), индивидуальным предпринимателям на возмещение затрат и (или) недополученных доходов, возникающих при предоставлении ими льгот по оплате физкультурно-спортивных услуг населению Приморского края</t>
  </si>
  <si>
    <t>Организация и проведение официальных межмуниципальных и краевых физкультурных и спортивных мероприятий, участие в организации и проведении межрегиональных, всероссийских и международных физкультурных и спортивных мероприятий на территории Приморского края</t>
  </si>
  <si>
    <t>3.2.2.</t>
  </si>
  <si>
    <t>1.1.1.</t>
  </si>
  <si>
    <t>1.2.3.</t>
  </si>
  <si>
    <t>2.1.2.</t>
  </si>
  <si>
    <t>3.1.2.</t>
  </si>
  <si>
    <t>3.1.3.</t>
  </si>
  <si>
    <t>Доля лиц с ограниченными возможностями здоровья и инвалидов Приморского края, систематически занимающихся физической культурой и спортом, в общей численности данной категории населения Приморского края</t>
  </si>
  <si>
    <t>Численность спортсменов Приморского края, включенных в список кандидатов в спортивные сборные команды Российской Федерации</t>
  </si>
  <si>
    <t>14.</t>
  </si>
  <si>
    <t xml:space="preserve">Количество спортивных сооружений на 100 тыс. человек населения </t>
  </si>
  <si>
    <t>1.1.3.</t>
  </si>
  <si>
    <t>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</t>
  </si>
  <si>
    <t>Ежемесячные специальные стипендии спортсменам и ежемесячные выплаты тренерам</t>
  </si>
  <si>
    <t>Материально-техническое обеспечение  краевых государственных автономных учреждений спортивной направленности, в том числе приобретение спортивного инвентаря, оборудования и спортивных транспортных средств</t>
  </si>
  <si>
    <t>15.</t>
  </si>
  <si>
    <t>16.</t>
  </si>
  <si>
    <t>Поставка комплектов оборудования для универсальных спортивных площадок</t>
  </si>
  <si>
    <t>Наименование показателя</t>
  </si>
  <si>
    <t>ПЕРЕЧЕНЬ ПОКАЗАТЕЛЕЙ</t>
  </si>
  <si>
    <t xml:space="preserve"> государственной программы Приморского края</t>
  </si>
  <si>
    <t>Срок реализации</t>
  </si>
  <si>
    <t>ОСНОВНЫЕ ПАРАМЕТРЫ</t>
  </si>
  <si>
    <t>потребности в трудовых ресурсах, необходимых для реализации государственной программы Приморского края</t>
  </si>
  <si>
    <t>2.2.4.</t>
  </si>
  <si>
    <t>Контрольное событие 1
Формирование адресного перечня поставки оборудования универсальных спортивных площадок</t>
  </si>
  <si>
    <t xml:space="preserve">Контрольное событие 2
Заключение договора на поставку оборудования универсальных спортивных площадок </t>
  </si>
  <si>
    <t>Контрольное событие 3
Обеспечение поставки оборудования универсальных спортивных площадок в соответствии с адресным перечнем</t>
  </si>
  <si>
    <t>Контрольное событие 1
Утверждение составов спортивных сборных команд Приморского края по летним видам спорта</t>
  </si>
  <si>
    <t>Контрольное событие 2
Утверждение составов спортивных сборных команд Приморского края по зимним видам спорта</t>
  </si>
  <si>
    <t>Контрольное событие 1
Утверждение списка спортсменов и тренеров Приморского края - получателей специальных стипендий и ежемесячных выплат в текущем финансовом году</t>
  </si>
  <si>
    <t>Контрольное событие 1
Утверждение краевого календарного плана официальных физкультурных и спортивных мероприятий Приморского края на очередной финансовый год</t>
  </si>
  <si>
    <t xml:space="preserve"> -"-</t>
  </si>
  <si>
    <t>Государственная программа  "Развитие  физической культуры и спорта Приморского края"</t>
  </si>
  <si>
    <t>постановление Администрации Приморского края</t>
  </si>
  <si>
    <t>Доля граждан, выполнивших нормативы комплекса ГТО, в общей численности населения, принявшего участие в выполнении нормативов комплекса ГТО</t>
  </si>
  <si>
    <t>17.</t>
  </si>
  <si>
    <t>утвержденный перечень</t>
  </si>
  <si>
    <t>договор</t>
  </si>
  <si>
    <t>акт выполненных работ, товарная накладная</t>
  </si>
  <si>
    <t xml:space="preserve">соглашение </t>
  </si>
  <si>
    <t>приказ департамента физической культуры и спорта Приморского края</t>
  </si>
  <si>
    <t>протокол конкурсной комиссии</t>
  </si>
  <si>
    <t>ВСЕГО расходов, связанных со строительством спортивных объектов, находящихся в негосударственной собственности</t>
  </si>
  <si>
    <t>Строительство крытого велотрека в 
г. Уссурийске</t>
  </si>
  <si>
    <t>Горнолыжный центр в пригороде города Владивостока</t>
  </si>
  <si>
    <t>Наименование организации - инициатора инвестиционного проекта</t>
  </si>
  <si>
    <t>Приморская краевая федерация велосипедного спорта</t>
  </si>
  <si>
    <t>Строительство спортивного комплекса с яхтенной мариной в бухте Безымянная, г. Владивосток</t>
  </si>
  <si>
    <t>Объем  инвестиций, тыс. рублей в текущих ценах каждого года</t>
  </si>
  <si>
    <t>Контрольное событие 1
Сбор заявлений на предоставление субсидий</t>
  </si>
  <si>
    <t>заявление с прилагаемым пакетом обосновывающих документов</t>
  </si>
  <si>
    <t>Контрольное событие 2
Рассмотрение заявок и утверждение реестра получателей субсидий на текущий финансовый год</t>
  </si>
  <si>
    <t>Контрольное событие 1
Проведение конкурсного отбора некоммерческих организаций на обеспечение представительства Приморского края в спортивных соревнованиях и предоставление им субсидии краевого бюджета</t>
  </si>
  <si>
    <t>Подпрограмма № 1  "Развитие массовой физической культуры и спорта в Приморском крае"</t>
  </si>
  <si>
    <t>Подпрограмма № 2  "Подготовка спортивного резерва в Приморском крае"</t>
  </si>
  <si>
    <t>Подпрограмма № 3  "Развитие спорта высших достижений в Приморском крае"</t>
  </si>
  <si>
    <t>Подпрограмма № 1 "Развитие массовой физической культуры и спорта в Приморском крае"</t>
  </si>
  <si>
    <t>№ 
п/п</t>
  </si>
  <si>
    <t>Приложение № 13</t>
  </si>
  <si>
    <t xml:space="preserve">государственной программы Приморского края "Развитие физической культуры и спорта </t>
  </si>
  <si>
    <t>Контрольное событие 1
Распределение субсидий из краевого бюджета  бюджетам муниципальных образований Приморского края на строительство, реконструкцию, ремонт спортивных объектов  муниципальной собственности и приобретение спортивных объектов для муниципальных нужд</t>
  </si>
  <si>
    <t>ПЕРЕЧЕНЬ</t>
  </si>
  <si>
    <t>автономная некоммерческая организация «Спортивный клуб острова Русский»</t>
  </si>
  <si>
    <t>общество с ограниченной ответственностью «Спортивный клуб Полюс»</t>
  </si>
  <si>
    <t>общество с ограниченной ответственностью «Технохолдинг Сумотори»</t>
  </si>
  <si>
    <t>региональная общественная организация «Приморская краевая Федерация горнолыжного спорта и сноуборда»</t>
  </si>
  <si>
    <t>общество с ограниченной ответственностью «Мастер ДЖИМ»</t>
  </si>
  <si>
    <t>акционерное общество "Строительная компания «Дальний Восток»</t>
  </si>
  <si>
    <t xml:space="preserve">2015 год  </t>
  </si>
  <si>
    <t xml:space="preserve">2016 год </t>
  </si>
  <si>
    <t xml:space="preserve">2017 год  </t>
  </si>
  <si>
    <t xml:space="preserve">2018 год  </t>
  </si>
  <si>
    <t xml:space="preserve">2019 год  </t>
  </si>
  <si>
    <t>2.2.6.</t>
  </si>
  <si>
    <t>"</t>
  </si>
  <si>
    <t>Доля граждан, занимающихся в спортивных организациях, в общей численности детей и молодежи в возрасте 6 - 15 лет</t>
  </si>
  <si>
    <t>18.</t>
  </si>
  <si>
    <t>ежегодно до 1 мая</t>
  </si>
  <si>
    <t>ежегодно до 1 июня</t>
  </si>
  <si>
    <t>Предоставление субсидий из краевого бюджета бюджетам муниципальных образований Приморского края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</si>
  <si>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1.2.4.</t>
  </si>
  <si>
    <t>Контрольное событие 1
Заключение договора на поставку спортивного инвентаря, оборудования и спортивных транспортных средств</t>
  </si>
  <si>
    <t>ежегодно до 1 декабря</t>
  </si>
  <si>
    <t>Контрольное событие 2
Обеспечение поставки спортивного инвентаря, оборудования и спортивных транспортных средств</t>
  </si>
  <si>
    <t>Контрольное событие 2
Распределение субсидий по итогам конкурсного отбора</t>
  </si>
  <si>
    <t>Контрольное событие 3
Заключение соглашений с некоммерческими организациями на обеспечение представительства Приморского края в спортивных соревнованиях и предоставление им субсидии краевого бюджета</t>
  </si>
  <si>
    <t xml:space="preserve"> - </t>
  </si>
  <si>
    <t xml:space="preserve"> -</t>
  </si>
  <si>
    <t>Выполнение работ по подготовке спортивных сборных команд Приморского края и их участию в официальных межрегиональных, всероссийских и международных физкультурных и спортивных мероприятиях</t>
  </si>
  <si>
    <t xml:space="preserve">Предоставление субсидий из краевого бюджета некоммерческим организациям - физкультурно-спортивным организациям (спортивным клубам), спортивные команды которых участвуют от имени Приморского края в официальных межрегиональных, всероссийских  и  международных спортивных соревнованиях </t>
  </si>
  <si>
    <t>Предоставление субсидий некоммерческим организациям (физкультурно-спортивным организациям) на возмещение затрат, возникающих при осуществлении спортивной  подготовки для детей и подростков до 18 лет по приоритетным видам спорта</t>
  </si>
  <si>
    <t>Контрольное событие 2
Заключение соглашений с  муниципальными образованиями Приморского края о предоставлении субсидий из краевого бюджета на строительство, реконструкцию, ремонт спортивных объектов муниципальной собственности и приобретение спортивных объектов для муниципальных нужд</t>
  </si>
  <si>
    <t>Наименование подпрограммы, контрольные события</t>
  </si>
  <si>
    <t>Источники ресурсного обеспечения</t>
  </si>
  <si>
    <t>Наименование укрупненных групп направлений подготовки (специальностей, профессий)</t>
  </si>
  <si>
    <t>Гумманитарные науки</t>
  </si>
  <si>
    <t>Физическая культура и спорт</t>
  </si>
  <si>
    <t>СПО по программам подготовки специалистов среднего звена</t>
  </si>
  <si>
    <t>высшее образование (бакалавриат)</t>
  </si>
  <si>
    <t>высшее образование (магистратура)</t>
  </si>
  <si>
    <t>высшее образование (специалист)</t>
  </si>
  <si>
    <t xml:space="preserve">2020 год  </t>
  </si>
  <si>
    <t>Требуемый образовательный уровень</t>
  </si>
  <si>
    <t>СПО по программам подготовки квалифицированных рабочих</t>
  </si>
  <si>
    <t>х</t>
  </si>
  <si>
    <t>Инженерное дело, технологии и технические науки</t>
  </si>
  <si>
    <t>Электро- и теплотехника</t>
  </si>
  <si>
    <t>Науки в обществе</t>
  </si>
  <si>
    <t>Экономика и управление</t>
  </si>
  <si>
    <t xml:space="preserve"> к постановлению                                                                                                                                           Администрации Приморского края</t>
  </si>
  <si>
    <t>ежегодно до                   1 марта</t>
  </si>
  <si>
    <t>ежегодно до                    1 апреля</t>
  </si>
  <si>
    <t xml:space="preserve"> к государственной программе Приморского края                                                      "Развитие физической культуры и спорта Приморского края"                                                                                                   на 2013-2020 годы, утвержденной постановлением Администрации Приморского края 
от 7 декабря 2012 года № 381-па</t>
  </si>
  <si>
    <t>Строительство Дворца спорта в г. Уссурийске</t>
  </si>
  <si>
    <t>объектов спорта, находящихся в негосударственной собственности, планируемых к  строительству в рамках реализации                                                                                         подпрограммы № 1 "Развитие массовой физической культуры и спорта в Приморском крае"  государственной программы Приморского края "Развитие физической культуры и спорта Приморского края" на 2013-2020 годы</t>
  </si>
  <si>
    <t>СПО по программам подготовки квалифицированных рабочих(служащих)</t>
  </si>
  <si>
    <t xml:space="preserve"> к государственной программе Приморского края                                                                                                 "Развитие физической культуры и спорта Приморского края"                                                                                           на 2013-2020 годы, утвержденной постановлением                                                                                                                        Администрации Приморского края                                                                              от 7 декабря 2012 года № 381-па</t>
  </si>
  <si>
    <t>Строительство базы водных видов спорта на о. Русский              г. Владивостока</t>
  </si>
  <si>
    <t>Строительство  ледовой арены в районе Змеинки                           г. Владивостока</t>
  </si>
  <si>
    <t>Строительство спортивно-технического комплекса "Приморское кольцо" в районе г. Артема</t>
  </si>
  <si>
    <t>Доля спортсменов-разрядников в общем количестве лиц, занимающихся в  специализированных спортивных учреждениях</t>
  </si>
  <si>
    <t>Численность детей и подростков Приморского края, занимающихся в  спортивных учреждениях</t>
  </si>
  <si>
    <t>Приморского края" на 2013-2020 годы</t>
  </si>
  <si>
    <r>
      <t xml:space="preserve">Основное мероприятие 
3.2. </t>
    </r>
    <r>
      <rPr>
        <sz val="12"/>
        <rFont val="Times New Roman"/>
        <family val="1"/>
      </rPr>
      <t>Материальное стимулирование тренеров, спортсменов, осуществляющих спортивную подготовку в Приморском крае, для достижения высоких спортивных результатов</t>
    </r>
  </si>
  <si>
    <r>
      <rPr>
        <b/>
        <sz val="12"/>
        <rFont val="Times New Roman"/>
        <family val="1"/>
      </rPr>
      <t xml:space="preserve">Основное мероприятие 
1.1. </t>
    </r>
    <r>
      <rPr>
        <sz val="12"/>
        <rFont val="Times New Roman"/>
        <family val="1"/>
      </rPr>
      <t>Создание и модернизация материально-технической спортивной базы для развития массовой физической культуры и спорта</t>
    </r>
  </si>
  <si>
    <r>
      <t xml:space="preserve">Основное мероприятие 
1.2. </t>
    </r>
    <r>
      <rPr>
        <sz val="12"/>
        <rFont val="Times New Roman"/>
        <family val="1"/>
      </rPr>
      <t>Создание условий для привлечения населения к занятиям спортом</t>
    </r>
  </si>
  <si>
    <r>
      <t xml:space="preserve">Основное мероприятие 
2.1. </t>
    </r>
    <r>
      <rPr>
        <sz val="12"/>
        <rFont val="Times New Roman"/>
        <family val="1"/>
      </rPr>
      <t>Создание и модернизация материально-технической спортивной базы для подготовки спортивного резерва и спортсменов высокого класса</t>
    </r>
  </si>
  <si>
    <r>
      <t xml:space="preserve">Основное мероприятие 
2.2. </t>
    </r>
    <r>
      <rPr>
        <sz val="12"/>
        <rFont val="Times New Roman"/>
        <family val="1"/>
      </rPr>
      <t>Обеспечение подготовки спортивного резерва в специализированных учреждениях спортивной направленности</t>
    </r>
  </si>
  <si>
    <r>
      <t xml:space="preserve">Основное мероприятие 
3.1. </t>
    </r>
    <r>
      <rPr>
        <sz val="12"/>
        <rFont val="Times New Roman"/>
        <family val="1"/>
      </rPr>
      <t>Обеспечение подготовки спортсменов высокого класса и обеспечение их участия во всероссийских и международных спортивных соревнованиях от имени Приморского края</t>
    </r>
  </si>
  <si>
    <t>Доля учащихся и студентов Приморского края, систематически занимающихся физической культурой и спортом, в общей численности учащихся и студентов Приморского края</t>
  </si>
  <si>
    <t>2.1.4.</t>
  </si>
  <si>
    <t>Приобретение спортивного инвентаря, оборудования и спортивных транспортных средств для учреждений спортивной подготовки и детско-юношеских спортивных школ</t>
  </si>
  <si>
    <t>ПЕРЕЧЕНЬ КОНТРОЛЬНЫХ СОБЫТИЙ</t>
  </si>
  <si>
    <t>Документ, подтверждающий факт достижения контрольного события</t>
  </si>
  <si>
    <t>дата начала реализации</t>
  </si>
  <si>
    <t>дата окончания реализации</t>
  </si>
  <si>
    <t>ежегодно до 1 марта</t>
  </si>
  <si>
    <t>ежегодно до 25 декабря</t>
  </si>
  <si>
    <t>департамент градостроительства Приморского края, департамент физической культуры и спорта Приморского края</t>
  </si>
  <si>
    <t>ежегодно до 1 августа</t>
  </si>
  <si>
    <t>ежегодно до  1 марта</t>
  </si>
  <si>
    <t>ежегодно до 1 апреля</t>
  </si>
  <si>
    <t>ежегодно до 31 декабря</t>
  </si>
  <si>
    <t>Контрольное событие 1
Заключение с Министерством спорта Российской Федерации соглашения о предоставлении субсидии на адресную поддержку спортивным организациям, осуществляющим подготовку спортивного резерва для спортивных сборных команд Российской Федерации</t>
  </si>
  <si>
    <t>ежегодно до 10 февраля</t>
  </si>
  <si>
    <t>ежегодно до  10 марта</t>
  </si>
  <si>
    <t>ежегодно до  1 апреля</t>
  </si>
  <si>
    <t>ежегодно до 31 марта</t>
  </si>
  <si>
    <t>ежегодно до 1 октября</t>
  </si>
  <si>
    <t>ежегодно до  1 августа</t>
  </si>
  <si>
    <t>19.</t>
  </si>
  <si>
    <t>Доля организаций, оказывающих услуги по спортивной подготовке в соответствии с федеральными стандартами спортивной подготовки, в общем количестве организаций в сфере физической культуры и спорта, в том числе для лиц с ограниченными возможностями здоровья</t>
  </si>
  <si>
    <t>Доля занимающихся на этапе высшего спортивного мастерства в организациях, осуществляющих спортивную подготовку, в общем количестве занимающихся на этапе спортивного совершенствования в организациях, осуществляющих спортивную подготовку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</si>
  <si>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</si>
  <si>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населения Приморского края, систематически занимающегося физической культурой и спортом, в общей численности населения Приморского края в возрасте от 3 до 79 лет</t>
  </si>
  <si>
    <t>Доля населения Приморского края занятого в экономике, занимающегося физической культурой и спортом, в общей численности населения Приморского края, занятого в экономике</t>
  </si>
  <si>
    <t>Численность приморских спортсменов-инвалидов, включенных в состав сборной команды Российской Федерации для участия  в Паралимпийских, Сурдлимпийских играх (лето-зима)</t>
  </si>
  <si>
    <t>Численность приморских спортсменов, включенных в состав олимпийской сборной команды Российской Федерации для участия в Олимпийских играх (лето-зима)</t>
  </si>
  <si>
    <t xml:space="preserve"> к государственной программе Приморского края "Развитие физической культуры и спорта Приморского края" на 2013-2021 годы, утвержденной постановлением Администрации Приморского края 
от 7 декабря 2012 года № 381-па</t>
  </si>
  <si>
    <t xml:space="preserve"> "Развитие физической культуры и спорта Приморского края" на 2013-2021 годы</t>
  </si>
  <si>
    <t>13.1.</t>
  </si>
  <si>
    <t>13.2.</t>
  </si>
  <si>
    <t xml:space="preserve">2021 год  </t>
  </si>
  <si>
    <t>"Приложение № 1</t>
  </si>
  <si>
    <t>"Приложение № 2</t>
  </si>
  <si>
    <t>Доля спортсменов-разрядников в общем количестве лиц, занимающихся в системе спортивных школ олимпийского резерва и училищ олимпийского резерва</t>
  </si>
  <si>
    <t>Доля спортсменов-разрядников, имеющих разряды и звания (от I разряда до спортивного звания "Заслуженный мастер спорта"), в общем количестве спортсменов-разрядников в системе спортивных школ олимпийского резерва и училищ олимпийского резерва</t>
  </si>
  <si>
    <t xml:space="preserve">Наименование мероприятий </t>
  </si>
  <si>
    <t>бюджет Тернейского муниципального округа</t>
  </si>
  <si>
    <t xml:space="preserve">бюджет Приморского края </t>
  </si>
  <si>
    <t>Развитие массовой физической культуры и спорта в Тернейском муниципальном округе</t>
  </si>
  <si>
    <t>Всего</t>
  </si>
  <si>
    <t>ОРФКиС</t>
  </si>
  <si>
    <t>Оценка расходов (руб.), годы</t>
  </si>
  <si>
    <t>ИТОГО</t>
  </si>
  <si>
    <t>Муниципальная программа "Развитие культуры и туризма в Тернейском муниципальном округе" на период 2018-2027 годы</t>
  </si>
  <si>
    <t>МКУ РЦНТ</t>
  </si>
  <si>
    <t>Устройство пандуса на входе в здание МКУ Районный центр народного творчества п.Терней</t>
  </si>
  <si>
    <t>Строительство дома культуры в пгт.Пластун</t>
  </si>
  <si>
    <t>Администрация Тернейского муниципального округа</t>
  </si>
  <si>
    <t>Разработка проектно-сметной документации (ПСД) на строительство дома культуры в пгт.Пластун</t>
  </si>
  <si>
    <t>Проведение государственной экспертизы т проверки достоверности сметной стоимости ПСД на строительство дома культуры в пгт.Пластун</t>
  </si>
  <si>
    <t>Проведение кадастровых  работ по изготовлению межевого плана на земельный участок под строительство дома культуры в пгт.Пластун</t>
  </si>
  <si>
    <t>Капитальный ремонт здания МКУ ДО ДШИ</t>
  </si>
  <si>
    <t>ОЗиО</t>
  </si>
  <si>
    <t>МКУ ДО ДШИ</t>
  </si>
  <si>
    <t>Капитальный ремонт кровли МКУ ДО ДШИ (п.Пластун)</t>
  </si>
  <si>
    <t>Капитальный ремонт здания МКУ ДО ДШИ (п.Пластун)</t>
  </si>
  <si>
    <t>Ремонт электроосвещения и печные работы в МКУ ДО ДШИ (п.Пластун)</t>
  </si>
  <si>
    <t>1. Обеспечение деятельности дворцов, домов культуры и других учреждений культуры</t>
  </si>
  <si>
    <t>Обеспечение деятельности дворцов, домов культуры и других учреждений культуры</t>
  </si>
  <si>
    <t>2. Обеспечение деятельности подведомственных библиотечных учреждений</t>
  </si>
  <si>
    <t>Обеспечение деятельности подведомственных библиотечных учреждений</t>
  </si>
  <si>
    <t>3. Участие творческих коллективов в краевых и региональных мероприятиях</t>
  </si>
  <si>
    <t>4.1.</t>
  </si>
  <si>
    <t>Организация и проведение культурно-массовых мероприятий в Тернейском муниципальном округе</t>
  </si>
  <si>
    <t>5.1.</t>
  </si>
  <si>
    <t>Администрация ТМО</t>
  </si>
  <si>
    <t>4. Организация и проведение культурно-массовых мероприятий в Тернейском муниципальном округе</t>
  </si>
  <si>
    <t>6.1.</t>
  </si>
  <si>
    <t>5.2.</t>
  </si>
  <si>
    <t>5.2.1.</t>
  </si>
  <si>
    <t>5.2.2.</t>
  </si>
  <si>
    <t>5.2.3.</t>
  </si>
  <si>
    <t>5.3.</t>
  </si>
  <si>
    <t>5.3.1.</t>
  </si>
  <si>
    <t>5.3.2.</t>
  </si>
  <si>
    <t>5.3.3.</t>
  </si>
  <si>
    <t>6.2.</t>
  </si>
  <si>
    <t>МКУ Центральная районная библиотека</t>
  </si>
  <si>
    <t>5.4.</t>
  </si>
  <si>
    <t>5.5.</t>
  </si>
  <si>
    <t>5.5.1.</t>
  </si>
  <si>
    <t>5.5.2.</t>
  </si>
  <si>
    <t>6. Укрепление материально-технической базы учреждений</t>
  </si>
  <si>
    <t>7. Привлечение кадров для работы в муниципальных учреждениях культуры</t>
  </si>
  <si>
    <t>7.1.</t>
  </si>
  <si>
    <t>Предоставление единовременной выплаты специалистам, поступившим на работу в муниципальные казенные учреждения культуры ТМО</t>
  </si>
  <si>
    <t>8. Обеспечение пожарной безопасности в учреждениях культуры ТМО</t>
  </si>
  <si>
    <t>8.1.</t>
  </si>
  <si>
    <t>Обеспечение пожарной безопасности в учреждениях культуры ТМО</t>
  </si>
  <si>
    <t>8.1.1.</t>
  </si>
  <si>
    <t>Монтаж и наладка пожарной сигнализации и системы оповещения о пожаре МКУ ДО ДШИ (п.Пластун)</t>
  </si>
  <si>
    <t>8.1.2.</t>
  </si>
  <si>
    <t>8.1.3.</t>
  </si>
  <si>
    <t>Ремонт эвакуационного выхода в здании МКУ РЦНТ п.Терней</t>
  </si>
  <si>
    <t xml:space="preserve">Комплектование книжного фонда и обеспечение информационно-техническим оборудованием </t>
  </si>
  <si>
    <t>5.2.4.</t>
  </si>
  <si>
    <t>Строительство дома культуры в пгт.Пластун (в том числе проектно-изыскательские работы)</t>
  </si>
  <si>
    <t>6.3.</t>
  </si>
  <si>
    <t>Приобретение товаров, продукции, работ и услуг для организации и проведения мероприятий, посвященных 75-летию Победы в ВОВ</t>
  </si>
  <si>
    <t>6.4.</t>
  </si>
  <si>
    <t>6.5.</t>
  </si>
  <si>
    <t>Приобретение книжной, журнальной и газетной продукции (подписка, пополнение фонда)</t>
  </si>
  <si>
    <t>6.6.</t>
  </si>
  <si>
    <t>бюджет Тернейского муниципального округа, в том числе добровольные пожертвования</t>
  </si>
  <si>
    <t>Общие объемы затрат по источникам финансирования Программы</t>
  </si>
  <si>
    <t>МКУ РЦНТ, МКУ Центральная районная библиотека, МКУ ДО ДШИ</t>
  </si>
  <si>
    <t>бюджет Тернейского муниципального округа (платные)</t>
  </si>
  <si>
    <t>Участие творческих коллективов в краевых, региональных и районных мероприятиях</t>
  </si>
  <si>
    <t>5.Строительство, реконструкция и капитальный ремонт учреждений культуры и обустройство прилегающих к ним территорий</t>
  </si>
  <si>
    <t>5.4.1.</t>
  </si>
  <si>
    <t>Установка отопления в сельском клубе с.Усть-Соболевка</t>
  </si>
  <si>
    <t>Ремонт зрительного зала сельского клуба с.Амгу</t>
  </si>
  <si>
    <t>Управление социально-культурной деятельности администрации Тернейского муниципального района</t>
  </si>
  <si>
    <t>6.7.</t>
  </si>
  <si>
    <t>Приобретение передвижных многофункциональных культурных центров (автоклубов) для обслуживания сельского населения</t>
  </si>
  <si>
    <t>Ремонт здания ДК пгт.Светлая</t>
  </si>
  <si>
    <t>5.6.</t>
  </si>
  <si>
    <t>5.7.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</si>
  <si>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</si>
  <si>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Приобретение пожарного инвентаря, разработка декларации пожарной безопасности зданий МКУ ДО "Тернейская ДШИ", п.Пластун</t>
  </si>
  <si>
    <t>Обеспечение информационно-техническим, звуковым, световым оборудованием,  мебелью, инвентарем и декорациями МКУ РЦНТ</t>
  </si>
  <si>
    <t>6.8.</t>
  </si>
  <si>
    <t>6.9.</t>
  </si>
  <si>
    <t>Приобретение проекторов и экранов в МКУ РЦНТ п.Терней</t>
  </si>
  <si>
    <t>Субсидии на модернизацию библиотек в части комплектования книжных фондов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</si>
  <si>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</si>
  <si>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Реализация проекта инициативного бюджетирования по направлению "Твой проект" по победителям конкурса </t>
  </si>
  <si>
    <t>5.5.3.</t>
  </si>
  <si>
    <t>5.8.</t>
  </si>
  <si>
    <t>Капитальный ремонт сельского клуба в с.Агзу</t>
  </si>
  <si>
    <t xml:space="preserve">Добровольные пожертвования ОАО Тернейлес </t>
  </si>
  <si>
    <t>Ремонт канализации и ремонт помещения санузла  в здании МКУ РЦНТ</t>
  </si>
  <si>
    <t>Проведение негосударственной экспертизы документации на "Капитальный ремонт Дома культуры в пгт.Светлая"</t>
  </si>
  <si>
    <t xml:space="preserve">к постановлению администрации </t>
  </si>
  <si>
    <t>Тернейского муниципального округа</t>
  </si>
  <si>
    <t>5.9.</t>
  </si>
  <si>
    <t>Приобретение материалов для ремонта  кинопроекционной в СК с.Усть-Соболевка</t>
  </si>
  <si>
    <t>5.4.2.</t>
  </si>
  <si>
    <t xml:space="preserve">добровольные пожертвования </t>
  </si>
  <si>
    <t>5.5.4.</t>
  </si>
  <si>
    <t>5.5.5.</t>
  </si>
  <si>
    <t>5.5.6.</t>
  </si>
  <si>
    <t>Проведение негосударственной экспертизы документации на "Ремонт сельского клуба с.Перетычиха", "Ремонт клуба с.Малая Кема"</t>
  </si>
  <si>
    <t>Ремонт сельского клуба в селе Перетычиха</t>
  </si>
  <si>
    <t>Ремонт клуба с.Малая Кема</t>
  </si>
  <si>
    <t>6.4.1.</t>
  </si>
  <si>
    <t xml:space="preserve">Приобретение, доставка и монтаж сценического комплекса </t>
  </si>
  <si>
    <t>Капитальный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</si>
  <si>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Субсидия на государственную поддержку отрасли культуры (модернизация детских школ искусств по видам искусств)</t>
  </si>
  <si>
    <t>Разработка проектно-сметной документации (ПСД) на апитальный ремонт нежилого здания (2,3 этаж), расположенного на территории Тернейского муниципального округа Приморского края, по адресу: пгт.Терней, ул.Ивановская, д.4</t>
  </si>
  <si>
    <t>софинансирование, бюджет Тернейского муниципального округа</t>
  </si>
  <si>
    <t>5.10.</t>
  </si>
  <si>
    <t>Частичный ремонт здания СК с.Усть-Соболевка в том числе кинопрекционной</t>
  </si>
  <si>
    <t>5.11.</t>
  </si>
  <si>
    <t>5.11.1</t>
  </si>
  <si>
    <t xml:space="preserve">Ремонт и содержание обелисков,памятников и прилегающих к ним территорий          </t>
  </si>
  <si>
    <t>Ремонт обелиска по адресу : Лермонтова, 28а, пгт.Пластун</t>
  </si>
  <si>
    <t>5.12</t>
  </si>
  <si>
    <t>5.12.1</t>
  </si>
  <si>
    <t>5.5.7.</t>
  </si>
  <si>
    <t>5.5.8.</t>
  </si>
  <si>
    <t>6.10.</t>
  </si>
  <si>
    <t>Приобретение кресел в зрительный зал сельского клуба с.Агзу</t>
  </si>
  <si>
    <t>Благоустройство территории СДК с. Малая Кема</t>
  </si>
  <si>
    <t>Ремонт сельского клуба в с.Самарга</t>
  </si>
  <si>
    <t>5.4.3</t>
  </si>
  <si>
    <t>Приобретение, установка сантехнических кабин в санузлах (нежилого здания (2,3 этаж), расположенного на территории Тернейского муниципального округа Приморского края, по адресу: пгт. Терней, ул. Ивановская, д.4</t>
  </si>
  <si>
    <t xml:space="preserve">Приложение </t>
  </si>
  <si>
    <t xml:space="preserve">от 06.03.2024  № 236            </t>
  </si>
  <si>
    <t>8.1.4.</t>
  </si>
  <si>
    <t>8.1.5.</t>
  </si>
  <si>
    <t xml:space="preserve">Разработка ПСД на монтаж пожарной сигнализации в сельских клубах с.Агзу, с.Амгу и с.Усть-Соболевка, приобретение огнетушителей.   </t>
  </si>
  <si>
    <t xml:space="preserve">Разработка ПСД на монтаж пожарной сигнализации в МКУ ДО ДШИ, приобретение огнетушителей, плана эвакуации   </t>
  </si>
  <si>
    <t>Комплексное благоустройство территорий, прилегающих к местам туристского показа</t>
  </si>
  <si>
    <t>Субсидия на благоустройство территорий, прилегающих к местам туристского показа</t>
  </si>
  <si>
    <t>Проведению негосударственной экспертизы Документации объекта «Комплексное благоустройство территории, прилегающей к местам туристского показа ( Набережная "Серебрянка" пгт. Терней)»</t>
  </si>
  <si>
    <t>5.12.2</t>
  </si>
  <si>
    <t>май</t>
  </si>
  <si>
    <t>окт</t>
  </si>
  <si>
    <t>разн</t>
  </si>
  <si>
    <t>добавили в сент</t>
  </si>
  <si>
    <t>биб</t>
  </si>
  <si>
    <t>клуб</t>
  </si>
  <si>
    <t>5.13.</t>
  </si>
  <si>
    <t>Проведение строительно-технического обследования объекта"сельский клуб с.Максимовка", с.Максимовка, ул.Лесная,1</t>
  </si>
  <si>
    <t xml:space="preserve">Приобретение огнетушителей.   </t>
  </si>
  <si>
    <t>6.4.2</t>
  </si>
  <si>
    <t>Приобретение и поставка оборудования для доиов культуры и сельских клубов</t>
  </si>
  <si>
    <t>6.11</t>
  </si>
  <si>
    <t xml:space="preserve">Обновление материально-технической базы образовательной организации МКУ ДО «Тернейская детская школа искусств» </t>
  </si>
  <si>
    <t>6.12</t>
  </si>
  <si>
    <t xml:space="preserve">Субсидии на модернизацию муниципальных  библиотек </t>
  </si>
  <si>
    <t xml:space="preserve">от 21.01.2025  № 36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</si>
</sst>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54" x14ac:knownFonts="1">
    <font>
      <sz val="10"/>
      <name val="Arial Cyr"/>
      <charset val="204"/>
    </font>
    <font>
      <sz val="11"/>
      <color indexed="8"/>
      <name val="Calibri"/>
      <family val="2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4"/>
      <name val="Arial Cyr"/>
      <charset val="204"/>
    </font>
    <font>
      <sz val="11"/>
      <color indexed="8"/>
      <name val="Times New Roman"/>
      <family val="1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2"/>
      <name val="Arial Cyr"/>
      <charset val="204"/>
    </font>
    <font>
      <sz val="12"/>
      <name val="Arial Cyr"/>
      <charset val="204"/>
    </font>
    <font>
      <b/>
      <sz val="12"/>
      <name val="Arial Cyr"/>
      <family val="2"/>
      <charset val="204"/>
    </font>
    <font>
      <sz val="9"/>
      <name val="Arial Cyr"/>
      <charset val="204"/>
    </font>
    <font>
      <sz val="9"/>
      <name val="Arial Cyr"/>
      <charset val="204"/>
    </font>
    <font>
      <sz val="16"/>
      <name val="Times New Roman"/>
      <family val="1"/>
    </font>
    <font>
      <sz val="16"/>
      <name val="Arial Cyr"/>
      <charset val="204"/>
    </font>
    <font>
      <sz val="26"/>
      <name val="Arial Cyr"/>
      <charset val="204"/>
    </font>
    <font>
      <sz val="26"/>
      <name val="Times New Roman"/>
      <family val="1"/>
    </font>
    <font>
      <b/>
      <sz val="15"/>
      <name val="Times New Roman"/>
      <family val="1"/>
    </font>
    <font>
      <b/>
      <sz val="16"/>
      <name val="Times New Roman"/>
      <family val="1"/>
    </font>
    <font>
      <sz val="13"/>
      <name val="Times New Roman"/>
      <family val="1"/>
    </font>
    <font>
      <sz val="16"/>
      <name val="Times New Roman Cyr"/>
      <family val="1"/>
      <charset val="204"/>
    </font>
    <font>
      <sz val="22"/>
      <name val="Arial Cyr"/>
      <charset val="204"/>
    </font>
    <font>
      <sz val="24"/>
      <name val="Arial Cyr"/>
      <charset val="204"/>
    </font>
    <font>
      <b/>
      <sz val="22"/>
      <name val="Arial Cyr"/>
      <charset val="204"/>
    </font>
    <font>
      <sz val="27"/>
      <name val="Arial Cyr"/>
      <charset val="204"/>
    </font>
    <font>
      <sz val="23"/>
      <name val="Arial Cyr"/>
      <charset val="204"/>
    </font>
    <font>
      <sz val="29"/>
      <name val="Times New Roman"/>
      <family val="1"/>
    </font>
    <font>
      <sz val="29"/>
      <name val="Arial Cyr"/>
      <charset val="204"/>
    </font>
    <font>
      <b/>
      <sz val="29"/>
      <name val="Times New Roman"/>
      <family val="1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22"/>
      <color rgb="FF000000"/>
      <name val="Times New Roman"/>
      <family val="1"/>
    </font>
    <font>
      <sz val="22"/>
      <color rgb="FF000000"/>
      <name val="Times New Roman"/>
      <family val="1"/>
    </font>
    <font>
      <b/>
      <sz val="26"/>
      <color rgb="FF000000"/>
      <name val="Times New Roman"/>
      <family val="1"/>
    </font>
    <font>
      <sz val="26"/>
      <color rgb="FF000000"/>
      <name val="Times New Roman"/>
      <family val="1"/>
    </font>
    <font>
      <sz val="23"/>
      <color rgb="FF000000"/>
      <name val="Times New Roman"/>
      <family val="1"/>
    </font>
    <font>
      <sz val="24"/>
      <color rgb="FF000000"/>
      <name val="Times New Roman"/>
      <family val="1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14" fillId="0" borderId="0"/>
    <xf numFmtId="0" fontId="2" fillId="0" borderId="0"/>
    <xf numFmtId="0" fontId="15" fillId="0" borderId="0"/>
    <xf numFmtId="0" fontId="14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51">
    <xf numFmtId="0" fontId="0" fillId="0" borderId="0" xfId="0"/>
    <xf numFmtId="0" fontId="0" fillId="0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8" fillId="0" borderId="0" xfId="0" applyFont="1"/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6" applyFont="1" applyFill="1" applyBorder="1" applyAlignment="1">
      <alignment horizontal="center" vertical="center" wrapText="1"/>
    </xf>
    <xf numFmtId="167" fontId="5" fillId="0" borderId="1" xfId="6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Font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/>
      <protection locked="0"/>
    </xf>
    <xf numFmtId="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2" fontId="12" fillId="0" borderId="0" xfId="0" applyNumberFormat="1" applyFont="1" applyBorder="1" applyAlignment="1">
      <alignment vertical="center" wrapText="1"/>
    </xf>
    <xf numFmtId="2" fontId="12" fillId="0" borderId="0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wrapText="1"/>
    </xf>
    <xf numFmtId="0" fontId="9" fillId="0" borderId="1" xfId="0" applyFont="1" applyBorder="1" applyAlignment="1">
      <alignment horizontal="left" vertical="center" wrapText="1"/>
    </xf>
    <xf numFmtId="3" fontId="10" fillId="2" borderId="1" xfId="0" applyNumberFormat="1" applyFont="1" applyFill="1" applyBorder="1" applyAlignment="1" applyProtection="1">
      <alignment horizontal="center" vertical="center"/>
      <protection locked="0"/>
    </xf>
    <xf numFmtId="3" fontId="9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2" borderId="1" xfId="0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center" vertical="center"/>
      <protection locked="0"/>
    </xf>
    <xf numFmtId="166" fontId="10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0" borderId="1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 readingOrder="1"/>
    </xf>
    <xf numFmtId="4" fontId="9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8" fillId="0" borderId="0" xfId="0" applyNumberFormat="1" applyFont="1" applyFill="1" applyAlignment="1">
      <alignment horizontal="center" vertical="center"/>
    </xf>
    <xf numFmtId="0" fontId="19" fillId="0" borderId="0" xfId="0" applyNumberFormat="1" applyFont="1" applyFill="1" applyAlignment="1">
      <alignment horizontal="center"/>
    </xf>
    <xf numFmtId="0" fontId="5" fillId="0" borderId="0" xfId="0" applyFont="1" applyAlignment="1">
      <alignment vertical="top"/>
    </xf>
    <xf numFmtId="0" fontId="20" fillId="0" borderId="0" xfId="0" applyFont="1" applyFill="1" applyAlignment="1">
      <alignment vertical="center"/>
    </xf>
    <xf numFmtId="0" fontId="21" fillId="0" borderId="0" xfId="0" applyNumberFormat="1" applyFont="1" applyFill="1" applyAlignment="1">
      <alignment horizontal="center" vertical="center"/>
    </xf>
    <xf numFmtId="0" fontId="16" fillId="0" borderId="0" xfId="0" applyFont="1"/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7" fillId="0" borderId="0" xfId="0" applyFont="1"/>
    <xf numFmtId="0" fontId="17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 vertical="top"/>
    </xf>
    <xf numFmtId="0" fontId="13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8" fillId="0" borderId="0" xfId="0" applyFont="1" applyFill="1" applyAlignment="1">
      <alignment horizontal="centerContinuous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3" fontId="16" fillId="0" borderId="1" xfId="6" applyNumberFormat="1" applyFont="1" applyFill="1" applyBorder="1" applyAlignment="1">
      <alignment horizontal="center" vertical="center" wrapText="1"/>
    </xf>
    <xf numFmtId="3" fontId="16" fillId="0" borderId="1" xfId="5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2" fillId="0" borderId="1" xfId="1" applyFont="1" applyFill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6" fillId="0" borderId="8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top"/>
    </xf>
    <xf numFmtId="0" fontId="16" fillId="0" borderId="7" xfId="0" applyFont="1" applyFill="1" applyBorder="1" applyAlignment="1">
      <alignment vertical="top" wrapText="1"/>
    </xf>
    <xf numFmtId="0" fontId="8" fillId="0" borderId="0" xfId="0" applyFont="1" applyFill="1" applyAlignment="1">
      <alignment horizontal="center"/>
    </xf>
    <xf numFmtId="165" fontId="16" fillId="0" borderId="1" xfId="5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6" fillId="0" borderId="4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vertical="top" wrapText="1"/>
    </xf>
    <xf numFmtId="0" fontId="16" fillId="0" borderId="4" xfId="0" applyNumberFormat="1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center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top" wrapText="1"/>
    </xf>
    <xf numFmtId="0" fontId="7" fillId="0" borderId="0" xfId="0" applyNumberFormat="1" applyFont="1" applyFill="1" applyBorder="1" applyAlignment="1">
      <alignment horizontal="center" vertical="center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/>
    </xf>
    <xf numFmtId="0" fontId="16" fillId="0" borderId="1" xfId="0" applyNumberFormat="1" applyFont="1" applyFill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22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left" vertical="center" wrapText="1"/>
    </xf>
    <xf numFmtId="0" fontId="24" fillId="0" borderId="0" xfId="0" applyFont="1" applyFill="1"/>
    <xf numFmtId="0" fontId="25" fillId="0" borderId="0" xfId="0" applyFont="1" applyFill="1" applyAlignment="1">
      <alignment horizontal="center" vertical="center"/>
    </xf>
    <xf numFmtId="0" fontId="25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25" fillId="0" borderId="0" xfId="0" applyFont="1" applyFill="1"/>
    <xf numFmtId="0" fontId="24" fillId="0" borderId="0" xfId="0" applyFont="1"/>
    <xf numFmtId="0" fontId="25" fillId="0" borderId="0" xfId="0" applyFont="1" applyFill="1" applyAlignment="1">
      <alignment horizontal="right" vertical="center"/>
    </xf>
    <xf numFmtId="4" fontId="22" fillId="0" borderId="0" xfId="0" applyNumberFormat="1" applyFont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4" fontId="22" fillId="0" borderId="0" xfId="0" applyNumberFormat="1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0" fillId="0" borderId="0" xfId="0" applyFont="1"/>
    <xf numFmtId="0" fontId="31" fillId="0" borderId="0" xfId="0" applyFont="1"/>
    <xf numFmtId="0" fontId="40" fillId="0" borderId="1" xfId="0" applyFont="1" applyBorder="1" applyAlignment="1">
      <alignment horizontal="left" vertical="center" wrapText="1"/>
    </xf>
    <xf numFmtId="0" fontId="32" fillId="0" borderId="0" xfId="0" applyFont="1"/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3" fillId="0" borderId="0" xfId="0" applyFont="1" applyFill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165" fontId="16" fillId="0" borderId="1" xfId="6" applyNumberFormat="1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/>
    </xf>
    <xf numFmtId="0" fontId="43" fillId="3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38" fillId="0" borderId="0" xfId="0" applyFont="1" applyAlignment="1">
      <alignment horizontal="center"/>
    </xf>
    <xf numFmtId="0" fontId="38" fillId="0" borderId="0" xfId="0" applyFont="1"/>
    <xf numFmtId="0" fontId="39" fillId="0" borderId="0" xfId="0" applyFont="1"/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2" fontId="38" fillId="0" borderId="0" xfId="0" applyNumberFormat="1" applyFont="1" applyBorder="1"/>
    <xf numFmtId="0" fontId="38" fillId="4" borderId="0" xfId="0" applyFont="1" applyFill="1" applyBorder="1"/>
    <xf numFmtId="0" fontId="38" fillId="5" borderId="0" xfId="0" applyFont="1" applyFill="1" applyBorder="1"/>
    <xf numFmtId="2" fontId="38" fillId="5" borderId="0" xfId="0" applyNumberFormat="1" applyFont="1" applyFill="1" applyBorder="1"/>
    <xf numFmtId="0" fontId="39" fillId="0" borderId="0" xfId="0" applyFont="1" applyBorder="1"/>
    <xf numFmtId="0" fontId="39" fillId="4" borderId="0" xfId="0" applyFont="1" applyFill="1" applyBorder="1"/>
    <xf numFmtId="0" fontId="39" fillId="5" borderId="0" xfId="0" applyFont="1" applyFill="1" applyBorder="1"/>
    <xf numFmtId="0" fontId="38" fillId="0" borderId="8" xfId="0" applyFont="1" applyBorder="1"/>
    <xf numFmtId="0" fontId="38" fillId="0" borderId="1" xfId="0" applyFont="1" applyBorder="1" applyAlignment="1">
      <alignment horizontal="center"/>
    </xf>
    <xf numFmtId="0" fontId="38" fillId="0" borderId="0" xfId="0" applyFont="1" applyAlignment="1">
      <alignment horizontal="right" vertical="center" wrapText="1"/>
    </xf>
    <xf numFmtId="4" fontId="38" fillId="0" borderId="0" xfId="0" applyNumberFormat="1" applyFont="1" applyBorder="1" applyAlignment="1">
      <alignment vertical="center"/>
    </xf>
    <xf numFmtId="43" fontId="38" fillId="0" borderId="0" xfId="0" applyNumberFormat="1" applyFont="1" applyBorder="1"/>
    <xf numFmtId="164" fontId="46" fillId="0" borderId="9" xfId="7" applyFont="1" applyFill="1" applyBorder="1" applyAlignment="1">
      <alignment horizontal="center" vertical="center" wrapText="1"/>
    </xf>
    <xf numFmtId="164" fontId="46" fillId="0" borderId="10" xfId="7" applyFont="1" applyFill="1" applyBorder="1" applyAlignment="1">
      <alignment horizontal="center" vertical="center" wrapText="1"/>
    </xf>
    <xf numFmtId="0" fontId="46" fillId="3" borderId="11" xfId="0" applyFont="1" applyFill="1" applyBorder="1" applyAlignment="1">
      <alignment vertical="center" wrapText="1"/>
    </xf>
    <xf numFmtId="0" fontId="46" fillId="3" borderId="4" xfId="0" applyFont="1" applyFill="1" applyBorder="1" applyAlignment="1">
      <alignment vertical="center" wrapText="1"/>
    </xf>
    <xf numFmtId="0" fontId="46" fillId="3" borderId="12" xfId="0" applyFont="1" applyFill="1" applyBorder="1" applyAlignment="1">
      <alignment vertical="center" wrapText="1"/>
    </xf>
    <xf numFmtId="0" fontId="46" fillId="3" borderId="4" xfId="0" applyFont="1" applyFill="1" applyBorder="1" applyAlignment="1">
      <alignment horizontal="center" vertical="center" wrapText="1"/>
    </xf>
    <xf numFmtId="2" fontId="46" fillId="0" borderId="14" xfId="0" applyNumberFormat="1" applyFont="1" applyFill="1" applyBorder="1" applyAlignment="1">
      <alignment horizontal="center" vertical="center" wrapText="1"/>
    </xf>
    <xf numFmtId="4" fontId="46" fillId="3" borderId="4" xfId="0" applyNumberFormat="1" applyFont="1" applyFill="1" applyBorder="1" applyAlignment="1">
      <alignment horizontal="center" vertical="center"/>
    </xf>
    <xf numFmtId="2" fontId="47" fillId="3" borderId="10" xfId="0" applyNumberFormat="1" applyFont="1" applyFill="1" applyBorder="1" applyAlignment="1">
      <alignment horizontal="center" vertical="center" wrapText="1"/>
    </xf>
    <xf numFmtId="164" fontId="47" fillId="3" borderId="10" xfId="7" applyFont="1" applyFill="1" applyBorder="1" applyAlignment="1">
      <alignment horizontal="center" vertical="center" wrapText="1"/>
    </xf>
    <xf numFmtId="2" fontId="47" fillId="3" borderId="9" xfId="0" applyNumberFormat="1" applyFont="1" applyFill="1" applyBorder="1" applyAlignment="1">
      <alignment horizontal="center" vertical="center" wrapText="1"/>
    </xf>
    <xf numFmtId="164" fontId="47" fillId="3" borderId="9" xfId="7" applyFont="1" applyFill="1" applyBorder="1" applyAlignment="1">
      <alignment horizontal="center" vertical="center" wrapText="1"/>
    </xf>
    <xf numFmtId="0" fontId="47" fillId="3" borderId="1" xfId="0" applyFont="1" applyFill="1" applyBorder="1" applyAlignment="1">
      <alignment horizontal="center" vertical="center" wrapText="1"/>
    </xf>
    <xf numFmtId="2" fontId="47" fillId="3" borderId="1" xfId="0" applyNumberFormat="1" applyFont="1" applyFill="1" applyBorder="1" applyAlignment="1">
      <alignment horizontal="center" vertical="center" wrapText="1"/>
    </xf>
    <xf numFmtId="164" fontId="47" fillId="3" borderId="1" xfId="7" applyFont="1" applyFill="1" applyBorder="1" applyAlignment="1">
      <alignment horizontal="center" vertical="center" wrapText="1"/>
    </xf>
    <xf numFmtId="0" fontId="47" fillId="3" borderId="7" xfId="0" applyFont="1" applyFill="1" applyBorder="1" applyAlignment="1">
      <alignment horizontal="center" vertical="center" wrapText="1"/>
    </xf>
    <xf numFmtId="2" fontId="47" fillId="3" borderId="7" xfId="0" applyNumberFormat="1" applyFont="1" applyFill="1" applyBorder="1" applyAlignment="1">
      <alignment horizontal="center" vertical="center" wrapText="1"/>
    </xf>
    <xf numFmtId="164" fontId="47" fillId="3" borderId="1" xfId="7" applyFont="1" applyFill="1" applyBorder="1" applyAlignment="1">
      <alignment horizontal="center" vertical="center"/>
    </xf>
    <xf numFmtId="2" fontId="47" fillId="3" borderId="4" xfId="0" applyNumberFormat="1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 wrapText="1"/>
    </xf>
    <xf numFmtId="164" fontId="47" fillId="3" borderId="4" xfId="7" applyFont="1" applyFill="1" applyBorder="1" applyAlignment="1">
      <alignment horizontal="center" vertical="center"/>
    </xf>
    <xf numFmtId="164" fontId="47" fillId="3" borderId="7" xfId="7" applyFont="1" applyFill="1" applyBorder="1" applyAlignment="1">
      <alignment horizontal="center" vertical="center" wrapText="1"/>
    </xf>
    <xf numFmtId="164" fontId="48" fillId="3" borderId="4" xfId="7" applyFont="1" applyFill="1" applyBorder="1" applyAlignment="1">
      <alignment horizontal="center" vertical="center" wrapText="1"/>
    </xf>
    <xf numFmtId="164" fontId="48" fillId="3" borderId="4" xfId="7" applyFont="1" applyFill="1" applyBorder="1" applyAlignment="1">
      <alignment horizontal="center" vertical="center"/>
    </xf>
    <xf numFmtId="164" fontId="47" fillId="3" borderId="7" xfId="7" applyFont="1" applyFill="1" applyBorder="1" applyAlignment="1">
      <alignment horizontal="center" vertical="center"/>
    </xf>
    <xf numFmtId="164" fontId="47" fillId="0" borderId="9" xfId="7" applyFont="1" applyFill="1" applyBorder="1" applyAlignment="1">
      <alignment horizontal="center" vertical="center" wrapText="1"/>
    </xf>
    <xf numFmtId="164" fontId="48" fillId="3" borderId="1" xfId="7" applyFont="1" applyFill="1" applyBorder="1" applyAlignment="1">
      <alignment horizontal="center" vertical="center"/>
    </xf>
    <xf numFmtId="2" fontId="49" fillId="3" borderId="10" xfId="0" applyNumberFormat="1" applyFont="1" applyFill="1" applyBorder="1" applyAlignment="1">
      <alignment horizontal="center" vertical="center" wrapText="1"/>
    </xf>
    <xf numFmtId="164" fontId="49" fillId="3" borderId="10" xfId="7" applyFont="1" applyFill="1" applyBorder="1" applyAlignment="1">
      <alignment horizontal="center" vertical="center" wrapText="1"/>
    </xf>
    <xf numFmtId="2" fontId="49" fillId="3" borderId="9" xfId="0" applyNumberFormat="1" applyFont="1" applyFill="1" applyBorder="1" applyAlignment="1">
      <alignment horizontal="center" vertical="center" wrapText="1"/>
    </xf>
    <xf numFmtId="164" fontId="49" fillId="3" borderId="9" xfId="7" applyFont="1" applyFill="1" applyBorder="1" applyAlignment="1">
      <alignment horizontal="center" vertical="center" wrapText="1"/>
    </xf>
    <xf numFmtId="2" fontId="49" fillId="3" borderId="1" xfId="0" applyNumberFormat="1" applyFont="1" applyFill="1" applyBorder="1" applyAlignment="1">
      <alignment horizontal="center" vertical="center" wrapText="1"/>
    </xf>
    <xf numFmtId="164" fontId="49" fillId="3" borderId="1" xfId="7" applyFont="1" applyFill="1" applyBorder="1" applyAlignment="1">
      <alignment horizontal="center" vertical="center" wrapText="1"/>
    </xf>
    <xf numFmtId="2" fontId="49" fillId="3" borderId="7" xfId="0" applyNumberFormat="1" applyFont="1" applyFill="1" applyBorder="1" applyAlignment="1">
      <alignment horizontal="center" vertical="center" wrapText="1"/>
    </xf>
    <xf numFmtId="164" fontId="49" fillId="3" borderId="7" xfId="7" applyFont="1" applyFill="1" applyBorder="1" applyAlignment="1">
      <alignment horizontal="center" vertical="center" wrapText="1"/>
    </xf>
    <xf numFmtId="164" fontId="49" fillId="3" borderId="1" xfId="7" applyFont="1" applyFill="1" applyBorder="1" applyAlignment="1">
      <alignment horizontal="center" vertical="center"/>
    </xf>
    <xf numFmtId="2" fontId="46" fillId="3" borderId="1" xfId="0" applyNumberFormat="1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horizontal="center" vertical="center" wrapText="1"/>
    </xf>
    <xf numFmtId="2" fontId="46" fillId="3" borderId="7" xfId="0" applyNumberFormat="1" applyFont="1" applyFill="1" applyBorder="1" applyAlignment="1">
      <alignment horizontal="center" vertical="center" wrapText="1"/>
    </xf>
    <xf numFmtId="164" fontId="46" fillId="3" borderId="7" xfId="7" applyFont="1" applyFill="1" applyBorder="1" applyAlignment="1">
      <alignment horizontal="center" vertical="center" wrapText="1"/>
    </xf>
    <xf numFmtId="4" fontId="46" fillId="3" borderId="1" xfId="0" applyNumberFormat="1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horizontal="center" vertical="center"/>
    </xf>
    <xf numFmtId="4" fontId="47" fillId="3" borderId="1" xfId="0" applyNumberFormat="1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164" fontId="51" fillId="3" borderId="1" xfId="7" applyFont="1" applyFill="1" applyBorder="1" applyAlignment="1">
      <alignment horizontal="center" vertical="center"/>
    </xf>
    <xf numFmtId="0" fontId="46" fillId="3" borderId="7" xfId="0" applyFont="1" applyFill="1" applyBorder="1" applyAlignment="1">
      <alignment horizontal="center" vertical="center" wrapText="1"/>
    </xf>
    <xf numFmtId="2" fontId="46" fillId="3" borderId="4" xfId="0" applyNumberFormat="1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horizontal="center" vertical="center"/>
    </xf>
    <xf numFmtId="4" fontId="46" fillId="3" borderId="4" xfId="7" applyNumberFormat="1" applyFont="1" applyFill="1" applyBorder="1" applyAlignment="1">
      <alignment horizontal="center" vertical="center" wrapText="1"/>
    </xf>
    <xf numFmtId="4" fontId="46" fillId="3" borderId="4" xfId="7" applyNumberFormat="1" applyFont="1" applyFill="1" applyBorder="1" applyAlignment="1">
      <alignment horizontal="center" vertical="center"/>
    </xf>
    <xf numFmtId="4" fontId="46" fillId="3" borderId="7" xfId="7" applyNumberFormat="1" applyFont="1" applyFill="1" applyBorder="1" applyAlignment="1">
      <alignment horizontal="center" vertical="center" wrapText="1"/>
    </xf>
    <xf numFmtId="4" fontId="46" fillId="3" borderId="1" xfId="7" applyNumberFormat="1" applyFont="1" applyFill="1" applyBorder="1" applyAlignment="1">
      <alignment horizontal="center" vertical="center"/>
    </xf>
    <xf numFmtId="4" fontId="46" fillId="3" borderId="1" xfId="7" applyNumberFormat="1" applyFont="1" applyFill="1" applyBorder="1" applyAlignment="1">
      <alignment horizontal="center" vertical="center" wrapText="1"/>
    </xf>
    <xf numFmtId="49" fontId="47" fillId="3" borderId="1" xfId="0" applyNumberFormat="1" applyFont="1" applyFill="1" applyBorder="1" applyAlignment="1">
      <alignment horizontal="center" vertical="center" wrapText="1"/>
    </xf>
    <xf numFmtId="14" fontId="47" fillId="3" borderId="1" xfId="0" applyNumberFormat="1" applyFont="1" applyFill="1" applyBorder="1" applyAlignment="1">
      <alignment horizontal="center" vertical="center" wrapText="1"/>
    </xf>
    <xf numFmtId="4" fontId="47" fillId="3" borderId="1" xfId="7" applyNumberFormat="1" applyFont="1" applyFill="1" applyBorder="1" applyAlignment="1">
      <alignment horizontal="center" vertical="center" wrapText="1"/>
    </xf>
    <xf numFmtId="4" fontId="47" fillId="3" borderId="1" xfId="7" applyNumberFormat="1" applyFont="1" applyFill="1" applyBorder="1" applyAlignment="1">
      <alignment horizontal="center" vertical="center"/>
    </xf>
    <xf numFmtId="4" fontId="46" fillId="3" borderId="10" xfId="0" applyNumberFormat="1" applyFont="1" applyFill="1" applyBorder="1" applyAlignment="1">
      <alignment horizontal="center" vertical="center" wrapText="1"/>
    </xf>
    <xf numFmtId="4" fontId="46" fillId="3" borderId="10" xfId="7" applyNumberFormat="1" applyFont="1" applyFill="1" applyBorder="1" applyAlignment="1">
      <alignment horizontal="center" vertical="center" wrapText="1"/>
    </xf>
    <xf numFmtId="164" fontId="46" fillId="3" borderId="10" xfId="7" applyFont="1" applyFill="1" applyBorder="1" applyAlignment="1">
      <alignment vertical="center" wrapText="1"/>
    </xf>
    <xf numFmtId="4" fontId="46" fillId="3" borderId="9" xfId="0" applyNumberFormat="1" applyFont="1" applyFill="1" applyBorder="1" applyAlignment="1">
      <alignment horizontal="center" vertical="center" wrapText="1"/>
    </xf>
    <xf numFmtId="164" fontId="46" fillId="3" borderId="9" xfId="7" applyFont="1" applyFill="1" applyBorder="1" applyAlignment="1">
      <alignment horizontal="center" vertical="center" wrapText="1"/>
    </xf>
    <xf numFmtId="164" fontId="46" fillId="3" borderId="1" xfId="7" applyFont="1" applyFill="1" applyBorder="1" applyAlignment="1">
      <alignment vertical="center" wrapText="1"/>
    </xf>
    <xf numFmtId="164" fontId="46" fillId="3" borderId="1" xfId="7" applyFont="1" applyFill="1" applyBorder="1" applyAlignment="1">
      <alignment vertical="center"/>
    </xf>
    <xf numFmtId="0" fontId="46" fillId="3" borderId="11" xfId="0" applyFont="1" applyFill="1" applyBorder="1" applyAlignment="1">
      <alignment horizontal="center" vertical="center" wrapText="1"/>
    </xf>
    <xf numFmtId="0" fontId="46" fillId="3" borderId="13" xfId="0" applyFont="1" applyFill="1" applyBorder="1" applyAlignment="1">
      <alignment horizontal="center" vertical="center" wrapText="1"/>
    </xf>
    <xf numFmtId="0" fontId="46" fillId="3" borderId="14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10" xfId="0" applyFont="1" applyFill="1" applyBorder="1" applyAlignment="1">
      <alignment horizontal="center" vertical="center" wrapText="1"/>
    </xf>
    <xf numFmtId="164" fontId="49" fillId="3" borderId="4" xfId="7" applyFont="1" applyFill="1" applyBorder="1" applyAlignment="1">
      <alignment horizontal="center" vertical="center"/>
    </xf>
    <xf numFmtId="164" fontId="46" fillId="3" borderId="10" xfId="7" applyFont="1" applyFill="1" applyBorder="1" applyAlignment="1">
      <alignment horizontal="center" vertical="center" wrapText="1"/>
    </xf>
    <xf numFmtId="164" fontId="46" fillId="3" borderId="4" xfId="7" applyFont="1" applyFill="1" applyBorder="1" applyAlignment="1">
      <alignment vertical="center"/>
    </xf>
    <xf numFmtId="164" fontId="46" fillId="3" borderId="9" xfId="7" applyFont="1" applyFill="1" applyBorder="1" applyAlignment="1">
      <alignment vertical="center" wrapText="1"/>
    </xf>
    <xf numFmtId="164" fontId="46" fillId="3" borderId="7" xfId="7" applyFont="1" applyFill="1" applyBorder="1" applyAlignment="1">
      <alignment vertical="center" wrapText="1"/>
    </xf>
    <xf numFmtId="164" fontId="47" fillId="3" borderId="1" xfId="7" applyFont="1" applyFill="1" applyBorder="1" applyAlignment="1">
      <alignment vertical="center" wrapText="1"/>
    </xf>
    <xf numFmtId="164" fontId="47" fillId="3" borderId="1" xfId="7" applyFont="1" applyFill="1" applyBorder="1" applyAlignment="1">
      <alignment vertical="center"/>
    </xf>
    <xf numFmtId="0" fontId="47" fillId="0" borderId="0" xfId="0" applyFont="1" applyAlignment="1">
      <alignment horizontal="center" vertical="center"/>
    </xf>
    <xf numFmtId="0" fontId="47" fillId="0" borderId="8" xfId="0" applyFont="1" applyBorder="1"/>
    <xf numFmtId="0" fontId="47" fillId="0" borderId="0" xfId="0" applyFont="1" applyAlignment="1">
      <alignment horizontal="center"/>
    </xf>
    <xf numFmtId="0" fontId="47" fillId="0" borderId="0" xfId="0" applyFont="1"/>
    <xf numFmtId="0" fontId="46" fillId="0" borderId="0" xfId="0" applyFont="1"/>
    <xf numFmtId="164" fontId="52" fillId="3" borderId="4" xfId="7" applyFont="1" applyFill="1" applyBorder="1" applyAlignment="1">
      <alignment horizontal="center" vertical="center"/>
    </xf>
    <xf numFmtId="164" fontId="53" fillId="3" borderId="1" xfId="7" applyFont="1" applyFill="1" applyBorder="1" applyAlignment="1">
      <alignment horizontal="center" vertical="center"/>
    </xf>
    <xf numFmtId="164" fontId="52" fillId="3" borderId="1" xfId="7" applyFont="1" applyFill="1" applyBorder="1" applyAlignment="1">
      <alignment horizontal="center" vertical="center"/>
    </xf>
    <xf numFmtId="0" fontId="47" fillId="0" borderId="0" xfId="0" applyFont="1" applyAlignment="1">
      <alignment wrapText="1"/>
    </xf>
    <xf numFmtId="4" fontId="0" fillId="0" borderId="0" xfId="0" applyNumberFormat="1"/>
    <xf numFmtId="4" fontId="0" fillId="5" borderId="0" xfId="0" applyNumberFormat="1" applyFill="1"/>
    <xf numFmtId="0" fontId="46" fillId="3" borderId="4" xfId="0" applyFont="1" applyFill="1" applyBorder="1" applyAlignment="1">
      <alignment horizontal="center" vertical="center" wrapText="1"/>
    </xf>
    <xf numFmtId="0" fontId="46" fillId="3" borderId="7" xfId="0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 wrapText="1"/>
    </xf>
    <xf numFmtId="0" fontId="47" fillId="3" borderId="7" xfId="0" applyFont="1" applyFill="1" applyBorder="1" applyAlignment="1">
      <alignment horizontal="center" vertical="center" wrapText="1"/>
    </xf>
    <xf numFmtId="0" fontId="46" fillId="3" borderId="13" xfId="0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14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10" xfId="0" applyFont="1" applyFill="1" applyBorder="1" applyAlignment="1">
      <alignment horizontal="center" vertical="center" wrapText="1"/>
    </xf>
    <xf numFmtId="0" fontId="46" fillId="3" borderId="11" xfId="0" applyFont="1" applyFill="1" applyBorder="1" applyAlignment="1">
      <alignment horizontal="center" vertical="center" wrapText="1"/>
    </xf>
    <xf numFmtId="164" fontId="47" fillId="0" borderId="1" xfId="7" applyFont="1" applyFill="1" applyBorder="1" applyAlignment="1">
      <alignment horizontal="center" vertical="center"/>
    </xf>
    <xf numFmtId="0" fontId="46" fillId="3" borderId="12" xfId="0" applyFont="1" applyFill="1" applyBorder="1" applyAlignment="1">
      <alignment horizontal="center" vertical="center" wrapText="1"/>
    </xf>
    <xf numFmtId="0" fontId="46" fillId="3" borderId="8" xfId="0" applyFont="1" applyFill="1" applyBorder="1" applyAlignment="1">
      <alignment horizontal="center" vertical="center" wrapText="1"/>
    </xf>
    <xf numFmtId="49" fontId="46" fillId="3" borderId="8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/>
    </xf>
    <xf numFmtId="0" fontId="16" fillId="0" borderId="15" xfId="0" applyNumberFormat="1" applyFont="1" applyFill="1" applyBorder="1" applyAlignment="1">
      <alignment horizontal="center" vertical="center"/>
    </xf>
    <xf numFmtId="0" fontId="16" fillId="0" borderId="9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45" fillId="3" borderId="1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4" fillId="3" borderId="4" xfId="0" applyFont="1" applyFill="1" applyBorder="1" applyAlignment="1">
      <alignment horizontal="center" textRotation="90" wrapText="1"/>
    </xf>
    <xf numFmtId="0" fontId="44" fillId="3" borderId="7" xfId="0" applyFont="1" applyFill="1" applyBorder="1" applyAlignment="1">
      <alignment horizontal="center" textRotation="90" wrapText="1"/>
    </xf>
    <xf numFmtId="0" fontId="35" fillId="0" borderId="0" xfId="0" applyFont="1" applyFill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/>
    </xf>
    <xf numFmtId="0" fontId="37" fillId="0" borderId="0" xfId="0" applyNumberFormat="1" applyFont="1" applyFill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0" fontId="44" fillId="0" borderId="4" xfId="0" applyFont="1" applyBorder="1" applyAlignment="1">
      <alignment horizontal="center" textRotation="90" wrapText="1"/>
    </xf>
    <xf numFmtId="0" fontId="44" fillId="0" borderId="7" xfId="0" applyFont="1" applyBorder="1" applyAlignment="1">
      <alignment horizontal="center" textRotation="90" wrapText="1"/>
    </xf>
    <xf numFmtId="14" fontId="46" fillId="3" borderId="4" xfId="0" applyNumberFormat="1" applyFont="1" applyFill="1" applyBorder="1" applyAlignment="1">
      <alignment horizontal="center" vertical="center" wrapText="1"/>
    </xf>
    <xf numFmtId="14" fontId="46" fillId="3" borderId="7" xfId="0" applyNumberFormat="1" applyFont="1" applyFill="1" applyBorder="1" applyAlignment="1">
      <alignment horizontal="center" vertical="center" wrapText="1"/>
    </xf>
    <xf numFmtId="0" fontId="46" fillId="3" borderId="4" xfId="0" applyFont="1" applyFill="1" applyBorder="1" applyAlignment="1">
      <alignment horizontal="center" vertical="center" wrapText="1"/>
    </xf>
    <xf numFmtId="0" fontId="46" fillId="3" borderId="7" xfId="0" applyFont="1" applyFill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top" wrapText="1"/>
    </xf>
    <xf numFmtId="0" fontId="47" fillId="0" borderId="7" xfId="0" applyFont="1" applyBorder="1" applyAlignment="1">
      <alignment horizontal="center" vertical="top" wrapText="1"/>
    </xf>
    <xf numFmtId="0" fontId="46" fillId="3" borderId="8" xfId="0" applyFont="1" applyFill="1" applyBorder="1" applyAlignment="1">
      <alignment horizontal="center" vertical="center" wrapText="1"/>
    </xf>
    <xf numFmtId="0" fontId="47" fillId="3" borderId="4" xfId="0" applyFont="1" applyFill="1" applyBorder="1" applyAlignment="1">
      <alignment horizontal="center" vertical="center" wrapText="1"/>
    </xf>
    <xf numFmtId="0" fontId="47" fillId="3" borderId="8" xfId="0" applyFont="1" applyFill="1" applyBorder="1" applyAlignment="1">
      <alignment horizontal="center" vertical="center" wrapText="1"/>
    </xf>
    <xf numFmtId="0" fontId="47" fillId="3" borderId="7" xfId="0" applyFont="1" applyFill="1" applyBorder="1" applyAlignment="1">
      <alignment horizontal="center" vertical="center" wrapText="1"/>
    </xf>
    <xf numFmtId="14" fontId="47" fillId="3" borderId="4" xfId="0" applyNumberFormat="1" applyFont="1" applyFill="1" applyBorder="1" applyAlignment="1">
      <alignment horizontal="center" vertical="center" wrapText="1"/>
    </xf>
    <xf numFmtId="14" fontId="47" fillId="3" borderId="8" xfId="0" applyNumberFormat="1" applyFont="1" applyFill="1" applyBorder="1" applyAlignment="1">
      <alignment horizontal="center" vertical="center" wrapText="1"/>
    </xf>
    <xf numFmtId="14" fontId="47" fillId="3" borderId="7" xfId="0" applyNumberFormat="1" applyFont="1" applyFill="1" applyBorder="1" applyAlignment="1">
      <alignment horizontal="center" vertical="center" wrapText="1"/>
    </xf>
    <xf numFmtId="0" fontId="46" fillId="6" borderId="26" xfId="0" applyFont="1" applyFill="1" applyBorder="1" applyAlignment="1">
      <alignment horizontal="center" vertical="center" wrapText="1"/>
    </xf>
    <xf numFmtId="0" fontId="46" fillId="6" borderId="27" xfId="0" applyFont="1" applyFill="1" applyBorder="1" applyAlignment="1">
      <alignment horizontal="center" vertical="center" wrapText="1"/>
    </xf>
    <xf numFmtId="0" fontId="46" fillId="6" borderId="28" xfId="0" applyFont="1" applyFill="1" applyBorder="1" applyAlignment="1">
      <alignment horizontal="center" vertical="center" wrapText="1"/>
    </xf>
    <xf numFmtId="49" fontId="47" fillId="3" borderId="4" xfId="0" applyNumberFormat="1" applyFont="1" applyFill="1" applyBorder="1" applyAlignment="1">
      <alignment horizontal="center" vertical="center" wrapText="1"/>
    </xf>
    <xf numFmtId="49" fontId="47" fillId="3" borderId="8" xfId="0" applyNumberFormat="1" applyFont="1" applyFill="1" applyBorder="1" applyAlignment="1">
      <alignment horizontal="center" vertical="center" wrapText="1"/>
    </xf>
    <xf numFmtId="49" fontId="47" fillId="3" borderId="7" xfId="0" applyNumberFormat="1" applyFont="1" applyFill="1" applyBorder="1" applyAlignment="1">
      <alignment horizontal="center" vertical="center" wrapText="1"/>
    </xf>
    <xf numFmtId="14" fontId="46" fillId="3" borderId="8" xfId="0" applyNumberFormat="1" applyFont="1" applyFill="1" applyBorder="1" applyAlignment="1">
      <alignment horizontal="center" vertical="center" wrapText="1"/>
    </xf>
    <xf numFmtId="14" fontId="46" fillId="3" borderId="11" xfId="0" applyNumberFormat="1" applyFont="1" applyFill="1" applyBorder="1" applyAlignment="1">
      <alignment horizontal="center" vertical="center" wrapText="1"/>
    </xf>
    <xf numFmtId="0" fontId="46" fillId="3" borderId="13" xfId="0" applyFont="1" applyFill="1" applyBorder="1" applyAlignment="1">
      <alignment horizontal="center" vertical="center" wrapText="1"/>
    </xf>
    <xf numFmtId="0" fontId="46" fillId="3" borderId="12" xfId="0" applyFont="1" applyFill="1" applyBorder="1" applyAlignment="1">
      <alignment horizontal="center" vertical="center" wrapText="1"/>
    </xf>
    <xf numFmtId="0" fontId="46" fillId="3" borderId="14" xfId="0" applyFont="1" applyFill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50" fillId="0" borderId="7" xfId="0" applyFont="1" applyBorder="1" applyAlignment="1">
      <alignment horizontal="center" vertical="center" wrapText="1"/>
    </xf>
    <xf numFmtId="0" fontId="47" fillId="3" borderId="12" xfId="0" applyFont="1" applyFill="1" applyBorder="1" applyAlignment="1">
      <alignment horizontal="center" vertical="center" wrapText="1"/>
    </xf>
    <xf numFmtId="0" fontId="47" fillId="3" borderId="14" xfId="0" applyFont="1" applyFill="1" applyBorder="1" applyAlignment="1">
      <alignment horizontal="center" vertical="center" wrapText="1"/>
    </xf>
    <xf numFmtId="0" fontId="46" fillId="3" borderId="23" xfId="0" applyFont="1" applyFill="1" applyBorder="1" applyAlignment="1">
      <alignment horizontal="center" vertical="center" wrapText="1"/>
    </xf>
    <xf numFmtId="0" fontId="46" fillId="3" borderId="24" xfId="0" applyFont="1" applyFill="1" applyBorder="1" applyAlignment="1">
      <alignment horizontal="center" vertical="center" wrapText="1"/>
    </xf>
    <xf numFmtId="0" fontId="46" fillId="3" borderId="25" xfId="0" applyFont="1" applyFill="1" applyBorder="1" applyAlignment="1">
      <alignment horizontal="center" vertical="center" wrapText="1"/>
    </xf>
    <xf numFmtId="0" fontId="46" fillId="3" borderId="6" xfId="0" applyFont="1" applyFill="1" applyBorder="1" applyAlignment="1">
      <alignment horizontal="center" vertical="center" wrapText="1"/>
    </xf>
    <xf numFmtId="0" fontId="46" fillId="3" borderId="15" xfId="0" applyFont="1" applyFill="1" applyBorder="1" applyAlignment="1">
      <alignment horizontal="center" vertical="center" wrapText="1"/>
    </xf>
    <xf numFmtId="0" fontId="46" fillId="3" borderId="9" xfId="0" applyFont="1" applyFill="1" applyBorder="1" applyAlignment="1">
      <alignment horizontal="center" vertical="center" wrapText="1"/>
    </xf>
    <xf numFmtId="0" fontId="46" fillId="3" borderId="20" xfId="0" applyFont="1" applyFill="1" applyBorder="1" applyAlignment="1">
      <alignment horizontal="center" vertical="center" wrapText="1"/>
    </xf>
    <xf numFmtId="0" fontId="46" fillId="3" borderId="21" xfId="0" applyFont="1" applyFill="1" applyBorder="1" applyAlignment="1">
      <alignment horizontal="center" vertical="center" wrapText="1"/>
    </xf>
    <xf numFmtId="0" fontId="46" fillId="3" borderId="22" xfId="0" applyFont="1" applyFill="1" applyBorder="1" applyAlignment="1">
      <alignment horizontal="center" vertical="center" wrapText="1"/>
    </xf>
    <xf numFmtId="0" fontId="46" fillId="3" borderId="3" xfId="0" applyFont="1" applyFill="1" applyBorder="1" applyAlignment="1">
      <alignment horizontal="center" vertical="center" wrapText="1"/>
    </xf>
    <xf numFmtId="0" fontId="46" fillId="3" borderId="4" xfId="0" applyFont="1" applyFill="1" applyBorder="1" applyAlignment="1">
      <alignment horizontal="center" vertical="top" wrapText="1"/>
    </xf>
    <xf numFmtId="0" fontId="50" fillId="0" borderId="8" xfId="0" applyFont="1" applyBorder="1" applyAlignment="1">
      <alignment horizontal="center" vertical="top" wrapText="1"/>
    </xf>
    <xf numFmtId="0" fontId="46" fillId="3" borderId="10" xfId="0" applyFont="1" applyFill="1" applyBorder="1" applyAlignment="1">
      <alignment horizontal="center" vertical="center" wrapText="1"/>
    </xf>
    <xf numFmtId="16" fontId="46" fillId="3" borderId="11" xfId="0" applyNumberFormat="1" applyFont="1" applyFill="1" applyBorder="1" applyAlignment="1">
      <alignment horizontal="center" vertical="center" wrapText="1"/>
    </xf>
    <xf numFmtId="0" fontId="47" fillId="3" borderId="11" xfId="0" applyFont="1" applyFill="1" applyBorder="1" applyAlignment="1">
      <alignment horizontal="center" vertical="center" wrapText="1"/>
    </xf>
    <xf numFmtId="0" fontId="47" fillId="3" borderId="13" xfId="0" applyFont="1" applyFill="1" applyBorder="1" applyAlignment="1">
      <alignment horizontal="center" vertical="center" wrapText="1"/>
    </xf>
    <xf numFmtId="0" fontId="47" fillId="3" borderId="3" xfId="0" applyFont="1" applyFill="1" applyBorder="1" applyAlignment="1">
      <alignment horizontal="center" vertical="center" wrapText="1"/>
    </xf>
    <xf numFmtId="0" fontId="47" fillId="3" borderId="10" xfId="0" applyFont="1" applyFill="1" applyBorder="1" applyAlignment="1">
      <alignment horizontal="center" vertical="center" wrapText="1"/>
    </xf>
    <xf numFmtId="0" fontId="46" fillId="3" borderId="17" xfId="0" applyFont="1" applyFill="1" applyBorder="1" applyAlignment="1">
      <alignment horizontal="center" vertical="center" wrapText="1"/>
    </xf>
    <xf numFmtId="0" fontId="46" fillId="3" borderId="18" xfId="0" applyFont="1" applyFill="1" applyBorder="1" applyAlignment="1">
      <alignment horizontal="center" vertical="center" wrapText="1"/>
    </xf>
    <xf numFmtId="0" fontId="46" fillId="3" borderId="19" xfId="0" applyFont="1" applyFill="1" applyBorder="1" applyAlignment="1">
      <alignment horizontal="center" vertical="center" wrapText="1"/>
    </xf>
    <xf numFmtId="0" fontId="46" fillId="3" borderId="11" xfId="0" applyFont="1" applyFill="1" applyBorder="1" applyAlignment="1">
      <alignment horizontal="center" vertical="center" wrapText="1"/>
    </xf>
    <xf numFmtId="14" fontId="47" fillId="3" borderId="11" xfId="0" applyNumberFormat="1" applyFont="1" applyFill="1" applyBorder="1" applyAlignment="1">
      <alignment horizontal="center" vertical="center" wrapText="1"/>
    </xf>
    <xf numFmtId="0" fontId="47" fillId="0" borderId="4" xfId="0" applyFont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center" wrapText="1"/>
    </xf>
    <xf numFmtId="49" fontId="47" fillId="0" borderId="4" xfId="0" applyNumberFormat="1" applyFont="1" applyBorder="1" applyAlignment="1">
      <alignment horizontal="center" vertical="center" wrapText="1"/>
    </xf>
    <xf numFmtId="49" fontId="47" fillId="0" borderId="7" xfId="0" applyNumberFormat="1" applyFont="1" applyBorder="1" applyAlignment="1">
      <alignment horizontal="center" vertical="center" wrapText="1"/>
    </xf>
    <xf numFmtId="0" fontId="47" fillId="3" borderId="2" xfId="0" applyFont="1" applyFill="1" applyBorder="1" applyAlignment="1">
      <alignment horizontal="center" vertical="center" wrapText="1"/>
    </xf>
    <xf numFmtId="0" fontId="46" fillId="6" borderId="17" xfId="0" applyFont="1" applyFill="1" applyBorder="1" applyAlignment="1">
      <alignment horizontal="center" vertical="center" wrapText="1"/>
    </xf>
    <xf numFmtId="0" fontId="46" fillId="6" borderId="18" xfId="0" applyFont="1" applyFill="1" applyBorder="1" applyAlignment="1">
      <alignment horizontal="center" vertical="center" wrapText="1"/>
    </xf>
    <xf numFmtId="0" fontId="46" fillId="6" borderId="19" xfId="0" applyFont="1" applyFill="1" applyBorder="1" applyAlignment="1">
      <alignment horizontal="center" vertical="center" wrapText="1"/>
    </xf>
    <xf numFmtId="0" fontId="46" fillId="3" borderId="2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0" xfId="0" applyFont="1" applyFill="1" applyAlignment="1">
      <alignment horizontal="right" vertical="top" wrapText="1"/>
    </xf>
    <xf numFmtId="0" fontId="38" fillId="0" borderId="0" xfId="0" applyFont="1" applyFill="1" applyAlignment="1">
      <alignment horizontal="center" vertical="top"/>
    </xf>
    <xf numFmtId="0" fontId="38" fillId="0" borderId="11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38" fillId="0" borderId="16" xfId="0" applyFont="1" applyBorder="1" applyAlignment="1">
      <alignment horizontal="center" vertical="center" wrapText="1"/>
    </xf>
    <xf numFmtId="0" fontId="39" fillId="0" borderId="2" xfId="0" applyFont="1" applyBorder="1" applyAlignment="1">
      <alignment horizontal="center" vertical="center" wrapText="1"/>
    </xf>
    <xf numFmtId="0" fontId="46" fillId="0" borderId="6" xfId="0" applyFont="1" applyBorder="1" applyAlignment="1">
      <alignment horizontal="center" vertical="center"/>
    </xf>
    <xf numFmtId="0" fontId="46" fillId="0" borderId="15" xfId="0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0" fontId="46" fillId="0" borderId="6" xfId="0" applyFont="1" applyFill="1" applyBorder="1" applyAlignment="1">
      <alignment horizontal="center" vertical="center" wrapText="1"/>
    </xf>
    <xf numFmtId="0" fontId="46" fillId="0" borderId="15" xfId="0" applyFont="1" applyFill="1" applyBorder="1" applyAlignment="1">
      <alignment horizontal="center" vertical="center" wrapText="1"/>
    </xf>
    <xf numFmtId="0" fontId="46" fillId="0" borderId="9" xfId="0" applyFont="1" applyFill="1" applyBorder="1" applyAlignment="1">
      <alignment horizontal="center" vertical="center" wrapText="1"/>
    </xf>
    <xf numFmtId="0" fontId="47" fillId="3" borderId="6" xfId="0" applyFont="1" applyFill="1" applyBorder="1" applyAlignment="1">
      <alignment horizontal="center" vertical="center" wrapText="1"/>
    </xf>
    <xf numFmtId="0" fontId="47" fillId="3" borderId="15" xfId="0" applyFont="1" applyFill="1" applyBorder="1" applyAlignment="1">
      <alignment horizontal="center" vertical="center" wrapText="1"/>
    </xf>
    <xf numFmtId="0" fontId="47" fillId="3" borderId="9" xfId="0" applyFont="1" applyFill="1" applyBorder="1" applyAlignment="1">
      <alignment horizontal="center" vertical="center" wrapText="1"/>
    </xf>
    <xf numFmtId="0" fontId="46" fillId="6" borderId="23" xfId="0" applyFont="1" applyFill="1" applyBorder="1" applyAlignment="1">
      <alignment horizontal="center" vertical="center" wrapText="1"/>
    </xf>
    <xf numFmtId="0" fontId="47" fillId="6" borderId="24" xfId="0" applyFont="1" applyFill="1" applyBorder="1" applyAlignment="1">
      <alignment horizontal="center" vertical="center" wrapText="1"/>
    </xf>
    <xf numFmtId="0" fontId="47" fillId="6" borderId="25" xfId="0" applyFont="1" applyFill="1" applyBorder="1" applyAlignment="1">
      <alignment horizontal="center" vertical="center" wrapText="1"/>
    </xf>
    <xf numFmtId="0" fontId="47" fillId="6" borderId="18" xfId="0" applyFont="1" applyFill="1" applyBorder="1" applyAlignment="1">
      <alignment horizontal="center" vertical="center" wrapText="1"/>
    </xf>
    <xf numFmtId="0" fontId="47" fillId="6" borderId="19" xfId="0" applyFont="1" applyFill="1" applyBorder="1" applyAlignment="1">
      <alignment horizontal="center" vertical="center" wrapText="1"/>
    </xf>
    <xf numFmtId="0" fontId="46" fillId="0" borderId="8" xfId="0" applyFont="1" applyBorder="1" applyAlignment="1">
      <alignment horizontal="center" wrapText="1"/>
    </xf>
    <xf numFmtId="0" fontId="46" fillId="0" borderId="7" xfId="0" applyFont="1" applyBorder="1" applyAlignment="1">
      <alignment horizontal="center" wrapText="1"/>
    </xf>
    <xf numFmtId="49" fontId="46" fillId="3" borderId="4" xfId="0" applyNumberFormat="1" applyFont="1" applyFill="1" applyBorder="1" applyAlignment="1">
      <alignment horizontal="center" vertical="center" wrapText="1"/>
    </xf>
    <xf numFmtId="49" fontId="46" fillId="3" borderId="8" xfId="0" applyNumberFormat="1" applyFont="1" applyFill="1" applyBorder="1" applyAlignment="1">
      <alignment horizontal="center" vertical="center" wrapText="1"/>
    </xf>
    <xf numFmtId="49" fontId="46" fillId="3" borderId="7" xfId="0" applyNumberFormat="1" applyFont="1" applyFill="1" applyBorder="1" applyAlignment="1">
      <alignment horizontal="center" vertical="center" wrapText="1"/>
    </xf>
    <xf numFmtId="0" fontId="47" fillId="0" borderId="8" xfId="0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2" xfId="0" applyFont="1" applyBorder="1" applyAlignment="1">
      <alignment horizontal="right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" fontId="22" fillId="0" borderId="0" xfId="0" applyNumberFormat="1" applyFont="1" applyAlignment="1">
      <alignment horizontal="center" vertical="top" wrapText="1"/>
    </xf>
    <xf numFmtId="4" fontId="29" fillId="0" borderId="0" xfId="0" applyNumberFormat="1" applyFont="1" applyAlignment="1">
      <alignment horizontal="center" vertical="top" wrapText="1"/>
    </xf>
    <xf numFmtId="2" fontId="27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/>
    </xf>
    <xf numFmtId="2" fontId="22" fillId="0" borderId="0" xfId="0" applyNumberFormat="1" applyFont="1" applyAlignment="1">
      <alignment horizontal="center" vertical="top" wrapText="1"/>
    </xf>
    <xf numFmtId="0" fontId="16" fillId="0" borderId="4" xfId="0" applyNumberFormat="1" applyFont="1" applyFill="1" applyBorder="1" applyAlignment="1">
      <alignment horizontal="center" vertical="center" wrapText="1"/>
    </xf>
    <xf numFmtId="0" fontId="16" fillId="0" borderId="8" xfId="0" applyNumberFormat="1" applyFont="1" applyFill="1" applyBorder="1" applyAlignment="1">
      <alignment horizontal="center" vertic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Fill="1" applyBorder="1" applyAlignment="1">
      <alignment horizontal="center" vertical="center" wrapText="1"/>
    </xf>
    <xf numFmtId="4" fontId="28" fillId="0" borderId="1" xfId="0" applyNumberFormat="1" applyFont="1" applyFill="1" applyBorder="1" applyAlignment="1">
      <alignment horizontal="center" vertical="center" wrapText="1"/>
    </xf>
    <xf numFmtId="0" fontId="28" fillId="0" borderId="4" xfId="0" applyNumberFormat="1" applyFont="1" applyFill="1" applyBorder="1" applyAlignment="1">
      <alignment horizontal="center" vertical="center" wrapText="1"/>
    </xf>
    <xf numFmtId="0" fontId="28" fillId="0" borderId="8" xfId="0" applyNumberFormat="1" applyFont="1" applyFill="1" applyBorder="1" applyAlignment="1">
      <alignment horizontal="center" vertical="center" wrapText="1"/>
    </xf>
    <xf numFmtId="0" fontId="28" fillId="0" borderId="7" xfId="0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26" fillId="0" borderId="0" xfId="0" applyFont="1" applyFill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6" fillId="0" borderId="8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6" fillId="0" borderId="4" xfId="0" applyFont="1" applyBorder="1" applyAlignment="1">
      <alignment horizontal="left" vertical="top" wrapText="1"/>
    </xf>
    <xf numFmtId="0" fontId="26" fillId="0" borderId="0" xfId="0" applyFont="1" applyFill="1" applyAlignment="1">
      <alignment horizontal="center" vertical="top"/>
    </xf>
    <xf numFmtId="0" fontId="47" fillId="0" borderId="0" xfId="0" applyFont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_Таблицы 1-7" xfId="5"/>
    <cellStyle name="Процентный" xfId="6" builtinId="5"/>
    <cellStyle name="Финансовый" xfId="7" builtinId="3"/>
  </cellStyles>
  <dxfs count="0"/>
  <tableStyles count="1" defaultTableStyle="TableStyleMedium2" defaultPivotStyle="PivotStyleLight16">
    <tableStyle name="Стиль сводной таблицы 1" table="0" count="0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B050"/>
    <pageSetUpPr fitToPage="1"/>
  </sheetPr>
  <dimension ref="A1:P50"/>
  <sheetViews>
    <sheetView topLeftCell="A23" zoomScale="70" zoomScaleNormal="70" zoomScaleSheetLayoutView="100" workbookViewId="0">
      <selection activeCell="J31" sqref="J31"/>
    </sheetView>
  </sheetViews>
  <sheetFormatPr defaultColWidth="11.42578125" defaultRowHeight="12.75" x14ac:dyDescent="0.2"/>
  <cols>
    <col min="1" max="1" width="6" style="5" customWidth="1"/>
    <col min="2" max="2" width="50.42578125" style="60" customWidth="1"/>
    <col min="3" max="3" width="14.140625" style="6" customWidth="1"/>
    <col min="4" max="13" width="10" style="6" customWidth="1"/>
    <col min="14" max="14" width="5.28515625" style="1" customWidth="1"/>
    <col min="15" max="16384" width="11.42578125" style="1"/>
  </cols>
  <sheetData>
    <row r="1" spans="1:13" ht="20.25" x14ac:dyDescent="0.2">
      <c r="G1" s="297" t="s">
        <v>61</v>
      </c>
      <c r="H1" s="297"/>
      <c r="I1" s="297"/>
      <c r="J1" s="297"/>
      <c r="K1" s="297"/>
      <c r="L1" s="297"/>
      <c r="M1" s="297"/>
    </row>
    <row r="2" spans="1:13" ht="45.75" customHeight="1" x14ac:dyDescent="0.2">
      <c r="G2" s="298" t="str">
        <f>'Таблица 2'!$P$2</f>
        <v xml:space="preserve"> к постановлению                                                                                                                                           Администрации Приморского края</v>
      </c>
      <c r="H2" s="298"/>
      <c r="I2" s="298"/>
      <c r="J2" s="298"/>
      <c r="K2" s="298"/>
      <c r="L2" s="298"/>
      <c r="M2" s="298"/>
    </row>
    <row r="3" spans="1:13" ht="39" customHeight="1" x14ac:dyDescent="0.2">
      <c r="G3" s="135"/>
      <c r="H3" s="135"/>
      <c r="I3" s="135"/>
      <c r="J3" s="135"/>
      <c r="K3" s="135"/>
      <c r="L3" s="135"/>
      <c r="M3" s="135"/>
    </row>
    <row r="4" spans="1:13" s="69" customFormat="1" ht="22.5" customHeight="1" x14ac:dyDescent="0.3">
      <c r="A4" s="66"/>
      <c r="B4" s="67"/>
      <c r="C4" s="68"/>
      <c r="D4" s="68"/>
      <c r="F4" s="117"/>
      <c r="G4" s="297" t="s">
        <v>230</v>
      </c>
      <c r="H4" s="297"/>
      <c r="I4" s="297"/>
      <c r="J4" s="297"/>
      <c r="K4" s="297"/>
      <c r="L4" s="297"/>
      <c r="M4" s="297"/>
    </row>
    <row r="5" spans="1:13" s="69" customFormat="1" ht="117" customHeight="1" x14ac:dyDescent="0.3">
      <c r="A5" s="66"/>
      <c r="B5" s="67"/>
      <c r="C5" s="68"/>
      <c r="D5" s="68"/>
      <c r="F5" s="118"/>
      <c r="G5" s="298" t="s">
        <v>225</v>
      </c>
      <c r="H5" s="298"/>
      <c r="I5" s="298"/>
      <c r="J5" s="298"/>
      <c r="K5" s="298"/>
      <c r="L5" s="298"/>
      <c r="M5" s="298"/>
    </row>
    <row r="6" spans="1:13" s="69" customFormat="1" ht="18.75" x14ac:dyDescent="0.3">
      <c r="A6" s="66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70"/>
    </row>
    <row r="7" spans="1:13" s="69" customFormat="1" ht="18.75" x14ac:dyDescent="0.3">
      <c r="A7" s="66"/>
      <c r="B7" s="67"/>
      <c r="C7" s="68"/>
      <c r="D7" s="68"/>
      <c r="E7" s="68"/>
      <c r="F7" s="68"/>
      <c r="G7" s="68"/>
      <c r="H7" s="68"/>
      <c r="I7" s="68"/>
      <c r="J7" s="68"/>
      <c r="K7" s="68"/>
      <c r="L7" s="68"/>
      <c r="M7" s="70"/>
    </row>
    <row r="8" spans="1:13" s="64" customFormat="1" ht="24" customHeight="1" x14ac:dyDescent="0.25">
      <c r="A8" s="71" t="s">
        <v>85</v>
      </c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</row>
    <row r="9" spans="1:13" s="64" customFormat="1" ht="18.75" x14ac:dyDescent="0.25">
      <c r="A9" s="71" t="s">
        <v>86</v>
      </c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</row>
    <row r="10" spans="1:13" s="64" customFormat="1" ht="18.75" x14ac:dyDescent="0.25">
      <c r="A10" s="71" t="s">
        <v>226</v>
      </c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2" spans="1:13" s="63" customFormat="1" ht="15.75" x14ac:dyDescent="0.2">
      <c r="A12" s="302" t="s">
        <v>124</v>
      </c>
      <c r="B12" s="304" t="s">
        <v>84</v>
      </c>
      <c r="C12" s="306" t="s">
        <v>10</v>
      </c>
      <c r="D12" s="306" t="s">
        <v>11</v>
      </c>
      <c r="E12" s="306"/>
      <c r="F12" s="306"/>
      <c r="G12" s="306"/>
      <c r="H12" s="306"/>
      <c r="I12" s="306"/>
      <c r="J12" s="306"/>
      <c r="K12" s="306"/>
      <c r="L12" s="306"/>
      <c r="M12" s="306"/>
    </row>
    <row r="13" spans="1:13" s="63" customFormat="1" ht="15.75" x14ac:dyDescent="0.2">
      <c r="A13" s="303"/>
      <c r="B13" s="305"/>
      <c r="C13" s="306"/>
      <c r="D13" s="75">
        <v>2012</v>
      </c>
      <c r="E13" s="75">
        <v>2013</v>
      </c>
      <c r="F13" s="75">
        <v>2014</v>
      </c>
      <c r="G13" s="75">
        <v>2015</v>
      </c>
      <c r="H13" s="75">
        <v>2016</v>
      </c>
      <c r="I13" s="75">
        <v>2017</v>
      </c>
      <c r="J13" s="75">
        <v>2018</v>
      </c>
      <c r="K13" s="75">
        <v>2019</v>
      </c>
      <c r="L13" s="75">
        <v>2020</v>
      </c>
      <c r="M13" s="75">
        <v>2021</v>
      </c>
    </row>
    <row r="14" spans="1:13" s="76" customFormat="1" ht="15.75" x14ac:dyDescent="0.2">
      <c r="A14" s="74">
        <v>1</v>
      </c>
      <c r="B14" s="75">
        <v>2</v>
      </c>
      <c r="C14" s="75">
        <v>3</v>
      </c>
      <c r="D14" s="75">
        <v>4</v>
      </c>
      <c r="E14" s="75">
        <v>5</v>
      </c>
      <c r="F14" s="75">
        <v>6</v>
      </c>
      <c r="G14" s="75">
        <v>7</v>
      </c>
      <c r="H14" s="75">
        <v>8</v>
      </c>
      <c r="I14" s="75">
        <v>9</v>
      </c>
      <c r="J14" s="75">
        <v>10</v>
      </c>
      <c r="K14" s="75">
        <v>11</v>
      </c>
      <c r="L14" s="75">
        <v>12</v>
      </c>
      <c r="M14" s="75">
        <v>13</v>
      </c>
    </row>
    <row r="15" spans="1:13" s="76" customFormat="1" ht="15.75" x14ac:dyDescent="0.2">
      <c r="A15" s="299" t="s">
        <v>99</v>
      </c>
      <c r="B15" s="300"/>
      <c r="C15" s="300"/>
      <c r="D15" s="300"/>
      <c r="E15" s="300"/>
      <c r="F15" s="300"/>
      <c r="G15" s="300"/>
      <c r="H15" s="300"/>
      <c r="I15" s="300"/>
      <c r="J15" s="300"/>
      <c r="K15" s="300"/>
      <c r="L15" s="300"/>
      <c r="M15" s="301"/>
    </row>
    <row r="16" spans="1:13" s="63" customFormat="1" ht="81.75" customHeight="1" x14ac:dyDescent="0.2">
      <c r="A16" s="77" t="s">
        <v>40</v>
      </c>
      <c r="B16" s="78" t="s">
        <v>221</v>
      </c>
      <c r="C16" s="75" t="s">
        <v>47</v>
      </c>
      <c r="D16" s="79">
        <v>21</v>
      </c>
      <c r="E16" s="79">
        <v>23</v>
      </c>
      <c r="F16" s="79">
        <v>25</v>
      </c>
      <c r="G16" s="79">
        <v>29.5</v>
      </c>
      <c r="H16" s="79">
        <v>30</v>
      </c>
      <c r="I16" s="79">
        <v>32</v>
      </c>
      <c r="J16" s="79">
        <v>34</v>
      </c>
      <c r="K16" s="79">
        <v>36</v>
      </c>
      <c r="L16" s="79">
        <v>40</v>
      </c>
      <c r="M16" s="79">
        <v>42</v>
      </c>
    </row>
    <row r="17" spans="1:15" s="63" customFormat="1" ht="51.75" customHeight="1" x14ac:dyDescent="0.2">
      <c r="A17" s="77" t="s">
        <v>49</v>
      </c>
      <c r="B17" s="78" t="s">
        <v>220</v>
      </c>
      <c r="C17" s="75" t="s">
        <v>47</v>
      </c>
      <c r="D17" s="81">
        <v>25.37</v>
      </c>
      <c r="E17" s="81">
        <v>25.5</v>
      </c>
      <c r="F17" s="81">
        <v>28</v>
      </c>
      <c r="G17" s="81">
        <v>30</v>
      </c>
      <c r="H17" s="81">
        <v>31.5</v>
      </c>
      <c r="I17" s="79">
        <v>33.5</v>
      </c>
      <c r="J17" s="81">
        <v>41.3</v>
      </c>
      <c r="K17" s="81">
        <v>43</v>
      </c>
      <c r="L17" s="79">
        <v>48</v>
      </c>
      <c r="M17" s="79">
        <v>49</v>
      </c>
    </row>
    <row r="18" spans="1:15" s="63" customFormat="1" ht="69" customHeight="1" x14ac:dyDescent="0.2">
      <c r="A18" s="77" t="s">
        <v>44</v>
      </c>
      <c r="B18" s="78" t="s">
        <v>196</v>
      </c>
      <c r="C18" s="75" t="s">
        <v>47</v>
      </c>
      <c r="D18" s="81">
        <v>59</v>
      </c>
      <c r="E18" s="81">
        <v>59</v>
      </c>
      <c r="F18" s="81">
        <v>59</v>
      </c>
      <c r="G18" s="81">
        <v>60</v>
      </c>
      <c r="H18" s="81">
        <v>64.099999999999994</v>
      </c>
      <c r="I18" s="81">
        <v>68.2</v>
      </c>
      <c r="J18" s="81">
        <v>72.3</v>
      </c>
      <c r="K18" s="81">
        <v>76.400000000000006</v>
      </c>
      <c r="L18" s="81">
        <v>80.5</v>
      </c>
      <c r="M18" s="81">
        <v>81</v>
      </c>
    </row>
    <row r="19" spans="1:15" s="63" customFormat="1" ht="83.25" customHeight="1" x14ac:dyDescent="0.2">
      <c r="A19" s="77" t="s">
        <v>53</v>
      </c>
      <c r="B19" s="78" t="s">
        <v>222</v>
      </c>
      <c r="C19" s="75" t="s">
        <v>47</v>
      </c>
      <c r="D19" s="81">
        <v>11.2</v>
      </c>
      <c r="E19" s="81">
        <v>12.2</v>
      </c>
      <c r="F19" s="81">
        <v>12.7</v>
      </c>
      <c r="G19" s="81">
        <v>14</v>
      </c>
      <c r="H19" s="81">
        <v>15</v>
      </c>
      <c r="I19" s="81">
        <v>16</v>
      </c>
      <c r="J19" s="81">
        <v>17</v>
      </c>
      <c r="K19" s="81">
        <v>19</v>
      </c>
      <c r="L19" s="81">
        <v>22.1</v>
      </c>
      <c r="M19" s="81">
        <v>22.5</v>
      </c>
    </row>
    <row r="20" spans="1:15" s="63" customFormat="1" ht="84" customHeight="1" x14ac:dyDescent="0.2">
      <c r="A20" s="77" t="s">
        <v>54</v>
      </c>
      <c r="B20" s="78" t="s">
        <v>73</v>
      </c>
      <c r="C20" s="80" t="s">
        <v>47</v>
      </c>
      <c r="D20" s="121">
        <v>2.7</v>
      </c>
      <c r="E20" s="121">
        <v>2.9</v>
      </c>
      <c r="F20" s="121">
        <v>3.2</v>
      </c>
      <c r="G20" s="121">
        <v>6.8</v>
      </c>
      <c r="H20" s="121">
        <v>7.7</v>
      </c>
      <c r="I20" s="121">
        <v>8.3000000000000007</v>
      </c>
      <c r="J20" s="121">
        <v>10.1</v>
      </c>
      <c r="K20" s="121">
        <v>11.4</v>
      </c>
      <c r="L20" s="121">
        <v>14.9</v>
      </c>
      <c r="M20" s="121">
        <v>15</v>
      </c>
    </row>
    <row r="21" spans="1:15" s="76" customFormat="1" ht="18" customHeight="1" x14ac:dyDescent="0.2">
      <c r="A21" s="299" t="s">
        <v>123</v>
      </c>
      <c r="B21" s="300"/>
      <c r="C21" s="300"/>
      <c r="D21" s="300"/>
      <c r="E21" s="300"/>
      <c r="F21" s="300"/>
      <c r="G21" s="300"/>
      <c r="H21" s="300"/>
      <c r="I21" s="300"/>
      <c r="J21" s="300"/>
      <c r="K21" s="300"/>
      <c r="L21" s="300"/>
      <c r="M21" s="301"/>
    </row>
    <row r="22" spans="1:15" s="63" customFormat="1" ht="37.5" customHeight="1" x14ac:dyDescent="0.2">
      <c r="A22" s="77" t="s">
        <v>55</v>
      </c>
      <c r="B22" s="78" t="s">
        <v>76</v>
      </c>
      <c r="C22" s="80" t="s">
        <v>25</v>
      </c>
      <c r="D22" s="81">
        <v>172</v>
      </c>
      <c r="E22" s="81">
        <v>173</v>
      </c>
      <c r="F22" s="81">
        <v>174</v>
      </c>
      <c r="G22" s="81">
        <v>175</v>
      </c>
      <c r="H22" s="81">
        <v>175.7</v>
      </c>
      <c r="I22" s="81">
        <v>175.75</v>
      </c>
      <c r="J22" s="81">
        <v>179.7</v>
      </c>
      <c r="K22" s="81">
        <v>180</v>
      </c>
      <c r="L22" s="81">
        <v>181</v>
      </c>
      <c r="M22" s="81">
        <v>181</v>
      </c>
    </row>
    <row r="23" spans="1:15" s="63" customFormat="1" ht="64.5" customHeight="1" x14ac:dyDescent="0.2">
      <c r="A23" s="77" t="s">
        <v>56</v>
      </c>
      <c r="B23" s="78" t="s">
        <v>62</v>
      </c>
      <c r="C23" s="80" t="s">
        <v>48</v>
      </c>
      <c r="D23" s="86">
        <v>3482</v>
      </c>
      <c r="E23" s="86">
        <v>3486</v>
      </c>
      <c r="F23" s="86">
        <v>3486</v>
      </c>
      <c r="G23" s="86">
        <v>3486</v>
      </c>
      <c r="H23" s="86">
        <v>3486</v>
      </c>
      <c r="I23" s="86">
        <v>3490</v>
      </c>
      <c r="J23" s="86">
        <v>3490</v>
      </c>
      <c r="K23" s="86">
        <v>3490</v>
      </c>
      <c r="L23" s="86">
        <v>3500</v>
      </c>
      <c r="M23" s="86">
        <v>3500</v>
      </c>
    </row>
    <row r="24" spans="1:15" s="63" customFormat="1" ht="66" customHeight="1" x14ac:dyDescent="0.2">
      <c r="A24" s="77" t="s">
        <v>57</v>
      </c>
      <c r="B24" s="171" t="s">
        <v>51</v>
      </c>
      <c r="C24" s="75" t="s">
        <v>25</v>
      </c>
      <c r="D24" s="82">
        <v>320</v>
      </c>
      <c r="E24" s="85">
        <v>355</v>
      </c>
      <c r="F24" s="85">
        <v>355</v>
      </c>
      <c r="G24" s="85">
        <v>318</v>
      </c>
      <c r="H24" s="85">
        <v>318</v>
      </c>
      <c r="I24" s="85">
        <v>303</v>
      </c>
      <c r="J24" s="85">
        <v>320</v>
      </c>
      <c r="K24" s="85">
        <v>300</v>
      </c>
      <c r="L24" s="85">
        <v>300</v>
      </c>
      <c r="M24" s="85">
        <v>300</v>
      </c>
      <c r="O24" s="83"/>
    </row>
    <row r="25" spans="1:15" s="63" customFormat="1" ht="65.25" customHeight="1" x14ac:dyDescent="0.2">
      <c r="A25" s="77" t="s">
        <v>58</v>
      </c>
      <c r="B25" s="171" t="s">
        <v>101</v>
      </c>
      <c r="C25" s="75" t="s">
        <v>47</v>
      </c>
      <c r="D25" s="82" t="s">
        <v>153</v>
      </c>
      <c r="E25" s="82" t="s">
        <v>153</v>
      </c>
      <c r="F25" s="82" t="s">
        <v>153</v>
      </c>
      <c r="G25" s="103">
        <v>23</v>
      </c>
      <c r="H25" s="103">
        <v>26</v>
      </c>
      <c r="I25" s="103">
        <v>28</v>
      </c>
      <c r="J25" s="103">
        <v>28.5</v>
      </c>
      <c r="K25" s="103">
        <v>29</v>
      </c>
      <c r="L25" s="103">
        <v>30</v>
      </c>
      <c r="M25" s="103">
        <v>30</v>
      </c>
    </row>
    <row r="26" spans="1:15" s="63" customFormat="1" ht="15.75" x14ac:dyDescent="0.2">
      <c r="A26" s="299" t="s">
        <v>121</v>
      </c>
      <c r="B26" s="300"/>
      <c r="C26" s="300"/>
      <c r="D26" s="300"/>
      <c r="E26" s="300"/>
      <c r="F26" s="300"/>
      <c r="G26" s="300"/>
      <c r="H26" s="300"/>
      <c r="I26" s="300"/>
      <c r="J26" s="300"/>
      <c r="K26" s="300"/>
      <c r="L26" s="300"/>
      <c r="M26" s="301"/>
    </row>
    <row r="27" spans="1:15" s="63" customFormat="1" ht="42.75" customHeight="1" x14ac:dyDescent="0.2">
      <c r="A27" s="77" t="s">
        <v>59</v>
      </c>
      <c r="B27" s="170" t="s">
        <v>188</v>
      </c>
      <c r="C27" s="75" t="s">
        <v>48</v>
      </c>
      <c r="D27" s="75">
        <v>31780</v>
      </c>
      <c r="E27" s="75">
        <v>31800</v>
      </c>
      <c r="F27" s="75">
        <v>31800</v>
      </c>
      <c r="G27" s="75">
        <v>31800</v>
      </c>
      <c r="H27" s="75">
        <v>32000</v>
      </c>
      <c r="I27" s="75">
        <v>32800</v>
      </c>
      <c r="J27" s="75">
        <v>33400</v>
      </c>
      <c r="K27" s="74">
        <v>35000</v>
      </c>
      <c r="L27" s="74">
        <v>35500</v>
      </c>
      <c r="M27" s="74">
        <v>35500</v>
      </c>
    </row>
    <row r="28" spans="1:15" s="63" customFormat="1" ht="52.5" customHeight="1" x14ac:dyDescent="0.2">
      <c r="A28" s="77" t="s">
        <v>60</v>
      </c>
      <c r="B28" s="170" t="s">
        <v>142</v>
      </c>
      <c r="C28" s="75" t="s">
        <v>47</v>
      </c>
      <c r="D28" s="74" t="s">
        <v>154</v>
      </c>
      <c r="E28" s="74" t="s">
        <v>154</v>
      </c>
      <c r="F28" s="79">
        <v>42.3</v>
      </c>
      <c r="G28" s="79">
        <v>42.5</v>
      </c>
      <c r="H28" s="79">
        <v>44</v>
      </c>
      <c r="I28" s="79">
        <v>45</v>
      </c>
      <c r="J28" s="79">
        <v>47</v>
      </c>
      <c r="K28" s="79">
        <v>49</v>
      </c>
      <c r="L28" s="79">
        <v>50</v>
      </c>
      <c r="M28" s="79">
        <v>50</v>
      </c>
    </row>
    <row r="29" spans="1:15" s="63" customFormat="1" ht="51.75" customHeight="1" x14ac:dyDescent="0.2">
      <c r="A29" s="77" t="s">
        <v>0</v>
      </c>
      <c r="B29" s="170" t="s">
        <v>63</v>
      </c>
      <c r="C29" s="75" t="s">
        <v>25</v>
      </c>
      <c r="D29" s="82">
        <v>200</v>
      </c>
      <c r="E29" s="82">
        <v>245</v>
      </c>
      <c r="F29" s="82">
        <v>245</v>
      </c>
      <c r="G29" s="82">
        <v>250</v>
      </c>
      <c r="H29" s="82">
        <v>246</v>
      </c>
      <c r="I29" s="82">
        <v>245</v>
      </c>
      <c r="J29" s="82">
        <v>270</v>
      </c>
      <c r="K29" s="82">
        <v>245</v>
      </c>
      <c r="L29" s="82">
        <v>245</v>
      </c>
      <c r="M29" s="82">
        <v>245</v>
      </c>
    </row>
    <row r="30" spans="1:15" s="63" customFormat="1" ht="53.25" customHeight="1" x14ac:dyDescent="0.2">
      <c r="A30" s="77" t="s">
        <v>1</v>
      </c>
      <c r="B30" s="78" t="s">
        <v>187</v>
      </c>
      <c r="C30" s="80" t="s">
        <v>47</v>
      </c>
      <c r="D30" s="82" t="s">
        <v>153</v>
      </c>
      <c r="E30" s="82" t="s">
        <v>153</v>
      </c>
      <c r="F30" s="82" t="s">
        <v>153</v>
      </c>
      <c r="G30" s="115">
        <v>34.200000000000003</v>
      </c>
      <c r="H30" s="115">
        <v>34.5</v>
      </c>
      <c r="I30" s="115">
        <v>35.5</v>
      </c>
      <c r="J30" s="115">
        <v>36.700000000000003</v>
      </c>
      <c r="K30" s="115">
        <v>38</v>
      </c>
      <c r="L30" s="115">
        <v>39.5</v>
      </c>
      <c r="M30" s="115">
        <v>39.5</v>
      </c>
    </row>
    <row r="31" spans="1:15" s="63" customFormat="1" ht="67.5" customHeight="1" x14ac:dyDescent="0.2">
      <c r="A31" s="74" t="s">
        <v>227</v>
      </c>
      <c r="B31" s="78" t="s">
        <v>232</v>
      </c>
      <c r="C31" s="80" t="s">
        <v>47</v>
      </c>
      <c r="D31" s="82" t="s">
        <v>153</v>
      </c>
      <c r="E31" s="82" t="s">
        <v>153</v>
      </c>
      <c r="F31" s="82" t="s">
        <v>153</v>
      </c>
      <c r="G31" s="82" t="s">
        <v>153</v>
      </c>
      <c r="H31" s="82" t="s">
        <v>153</v>
      </c>
      <c r="I31" s="82" t="s">
        <v>153</v>
      </c>
      <c r="J31" s="115">
        <v>23</v>
      </c>
      <c r="K31" s="115">
        <v>50</v>
      </c>
      <c r="L31" s="115">
        <v>51</v>
      </c>
      <c r="M31" s="115">
        <v>51</v>
      </c>
    </row>
    <row r="32" spans="1:15" s="63" customFormat="1" ht="100.5" customHeight="1" x14ac:dyDescent="0.2">
      <c r="A32" s="74" t="s">
        <v>228</v>
      </c>
      <c r="B32" s="78" t="s">
        <v>233</v>
      </c>
      <c r="C32" s="80" t="s">
        <v>47</v>
      </c>
      <c r="D32" s="82" t="s">
        <v>153</v>
      </c>
      <c r="E32" s="82" t="s">
        <v>153</v>
      </c>
      <c r="F32" s="82" t="s">
        <v>153</v>
      </c>
      <c r="G32" s="82" t="s">
        <v>153</v>
      </c>
      <c r="H32" s="82" t="s">
        <v>153</v>
      </c>
      <c r="I32" s="82" t="s">
        <v>153</v>
      </c>
      <c r="J32" s="115">
        <v>11.3</v>
      </c>
      <c r="K32" s="115">
        <v>11.8</v>
      </c>
      <c r="L32" s="115">
        <v>13</v>
      </c>
      <c r="M32" s="115">
        <v>13</v>
      </c>
    </row>
    <row r="33" spans="1:16" s="63" customFormat="1" ht="15.75" x14ac:dyDescent="0.2">
      <c r="A33" s="299" t="s">
        <v>122</v>
      </c>
      <c r="B33" s="300"/>
      <c r="C33" s="300"/>
      <c r="D33" s="300"/>
      <c r="E33" s="300"/>
      <c r="F33" s="300"/>
      <c r="G33" s="300"/>
      <c r="H33" s="300"/>
      <c r="I33" s="300"/>
      <c r="J33" s="300"/>
      <c r="K33" s="300"/>
      <c r="L33" s="300"/>
      <c r="M33" s="301"/>
    </row>
    <row r="34" spans="1:16" s="63" customFormat="1" ht="49.5" customHeight="1" x14ac:dyDescent="0.2">
      <c r="A34" s="77" t="s">
        <v>75</v>
      </c>
      <c r="B34" s="78" t="s">
        <v>64</v>
      </c>
      <c r="C34" s="80" t="s">
        <v>25</v>
      </c>
      <c r="D34" s="82">
        <v>50</v>
      </c>
      <c r="E34" s="82">
        <v>55</v>
      </c>
      <c r="F34" s="82">
        <v>55</v>
      </c>
      <c r="G34" s="82">
        <v>60</v>
      </c>
      <c r="H34" s="82">
        <v>55</v>
      </c>
      <c r="I34" s="82">
        <v>70</v>
      </c>
      <c r="J34" s="82">
        <v>70</v>
      </c>
      <c r="K34" s="82">
        <v>55</v>
      </c>
      <c r="L34" s="82">
        <v>55</v>
      </c>
      <c r="M34" s="82">
        <v>55</v>
      </c>
    </row>
    <row r="35" spans="1:16" s="63" customFormat="1" ht="54" customHeight="1" x14ac:dyDescent="0.2">
      <c r="A35" s="77" t="s">
        <v>81</v>
      </c>
      <c r="B35" s="78" t="s">
        <v>74</v>
      </c>
      <c r="C35" s="80" t="s">
        <v>48</v>
      </c>
      <c r="D35" s="82">
        <v>111</v>
      </c>
      <c r="E35" s="82">
        <v>100</v>
      </c>
      <c r="F35" s="82">
        <v>111</v>
      </c>
      <c r="G35" s="82">
        <v>111</v>
      </c>
      <c r="H35" s="82">
        <v>111</v>
      </c>
      <c r="I35" s="82">
        <v>111</v>
      </c>
      <c r="J35" s="82">
        <v>162</v>
      </c>
      <c r="K35" s="82">
        <v>155</v>
      </c>
      <c r="L35" s="82">
        <v>150</v>
      </c>
      <c r="M35" s="82">
        <v>160</v>
      </c>
    </row>
    <row r="36" spans="1:16" s="63" customFormat="1" ht="69.75" customHeight="1" x14ac:dyDescent="0.2">
      <c r="A36" s="77" t="s">
        <v>82</v>
      </c>
      <c r="B36" s="78" t="s">
        <v>224</v>
      </c>
      <c r="C36" s="75" t="s">
        <v>48</v>
      </c>
      <c r="D36" s="84">
        <v>1</v>
      </c>
      <c r="E36" s="84">
        <v>0</v>
      </c>
      <c r="F36" s="84">
        <v>0</v>
      </c>
      <c r="G36" s="84">
        <v>0</v>
      </c>
      <c r="H36" s="84">
        <v>4</v>
      </c>
      <c r="I36" s="84">
        <v>0</v>
      </c>
      <c r="J36" s="84">
        <v>0</v>
      </c>
      <c r="K36" s="84">
        <v>0</v>
      </c>
      <c r="L36" s="84">
        <v>5</v>
      </c>
      <c r="M36" s="84">
        <v>0</v>
      </c>
    </row>
    <row r="37" spans="1:16" s="63" customFormat="1" ht="83.25" customHeight="1" x14ac:dyDescent="0.2">
      <c r="A37" s="77" t="s">
        <v>102</v>
      </c>
      <c r="B37" s="78" t="s">
        <v>223</v>
      </c>
      <c r="C37" s="75" t="s">
        <v>48</v>
      </c>
      <c r="D37" s="84">
        <v>0</v>
      </c>
      <c r="E37" s="84">
        <v>1</v>
      </c>
      <c r="F37" s="84">
        <v>0</v>
      </c>
      <c r="G37" s="84">
        <v>0</v>
      </c>
      <c r="H37" s="84">
        <v>1</v>
      </c>
      <c r="I37" s="84">
        <v>0</v>
      </c>
      <c r="J37" s="84">
        <v>0</v>
      </c>
      <c r="K37" s="84">
        <v>0</v>
      </c>
      <c r="L37" s="84">
        <v>1</v>
      </c>
      <c r="M37" s="84">
        <v>0</v>
      </c>
    </row>
    <row r="38" spans="1:16" s="63" customFormat="1" ht="117" customHeight="1" x14ac:dyDescent="0.2">
      <c r="A38" s="77" t="s">
        <v>143</v>
      </c>
      <c r="B38" s="78" t="s">
        <v>218</v>
      </c>
      <c r="C38" s="75" t="s">
        <v>47</v>
      </c>
      <c r="D38" s="84" t="s">
        <v>43</v>
      </c>
      <c r="E38" s="84" t="s">
        <v>43</v>
      </c>
      <c r="F38" s="84" t="s">
        <v>43</v>
      </c>
      <c r="G38" s="84" t="s">
        <v>43</v>
      </c>
      <c r="H38" s="84" t="s">
        <v>43</v>
      </c>
      <c r="I38" s="165" t="s">
        <v>43</v>
      </c>
      <c r="J38" s="165">
        <v>90</v>
      </c>
      <c r="K38" s="165">
        <v>95</v>
      </c>
      <c r="L38" s="165">
        <v>100</v>
      </c>
      <c r="M38" s="165">
        <v>100</v>
      </c>
    </row>
    <row r="39" spans="1:16" s="63" customFormat="1" ht="100.5" customHeight="1" x14ac:dyDescent="0.2">
      <c r="A39" s="77" t="s">
        <v>217</v>
      </c>
      <c r="B39" s="78" t="s">
        <v>219</v>
      </c>
      <c r="C39" s="75" t="s">
        <v>47</v>
      </c>
      <c r="D39" s="84" t="s">
        <v>43</v>
      </c>
      <c r="E39" s="84" t="s">
        <v>43</v>
      </c>
      <c r="F39" s="84" t="s">
        <v>43</v>
      </c>
      <c r="G39" s="84" t="s">
        <v>43</v>
      </c>
      <c r="H39" s="84" t="s">
        <v>43</v>
      </c>
      <c r="I39" s="165" t="s">
        <v>43</v>
      </c>
      <c r="J39" s="165">
        <v>24</v>
      </c>
      <c r="K39" s="165">
        <v>24.5</v>
      </c>
      <c r="L39" s="165">
        <v>25</v>
      </c>
      <c r="M39" s="165">
        <v>25</v>
      </c>
    </row>
    <row r="40" spans="1:16" x14ac:dyDescent="0.2">
      <c r="B40" s="6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/>
      <c r="O40"/>
      <c r="P40"/>
    </row>
    <row r="41" spans="1:16" x14ac:dyDescent="0.2">
      <c r="B41" s="6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/>
      <c r="O41"/>
      <c r="P41"/>
    </row>
    <row r="42" spans="1:16" x14ac:dyDescent="0.2">
      <c r="B42" s="6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/>
      <c r="O42"/>
      <c r="P42"/>
    </row>
    <row r="43" spans="1:16" x14ac:dyDescent="0.2">
      <c r="B43" s="6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/>
      <c r="O43"/>
      <c r="P43"/>
    </row>
    <row r="44" spans="1:16" x14ac:dyDescent="0.2">
      <c r="B44" s="6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/>
      <c r="O44"/>
      <c r="P44"/>
    </row>
    <row r="45" spans="1:16" x14ac:dyDescent="0.2">
      <c r="B45" s="6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/>
      <c r="O45"/>
      <c r="P45"/>
    </row>
    <row r="46" spans="1:16" x14ac:dyDescent="0.2">
      <c r="B46" s="6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/>
      <c r="O46"/>
      <c r="P46"/>
    </row>
    <row r="47" spans="1:16" x14ac:dyDescent="0.2">
      <c r="B47" s="6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/>
      <c r="O47"/>
      <c r="P47"/>
    </row>
    <row r="48" spans="1:16" x14ac:dyDescent="0.2">
      <c r="B48" s="6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/>
      <c r="O48"/>
      <c r="P48"/>
    </row>
    <row r="49" spans="2:16" x14ac:dyDescent="0.2">
      <c r="B49" s="6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/>
      <c r="O49"/>
      <c r="P49"/>
    </row>
    <row r="50" spans="2:16" x14ac:dyDescent="0.2">
      <c r="B50" s="61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/>
      <c r="O50"/>
      <c r="P50"/>
    </row>
  </sheetData>
  <mergeCells count="12">
    <mergeCell ref="A33:M33"/>
    <mergeCell ref="A12:A13"/>
    <mergeCell ref="B12:B13"/>
    <mergeCell ref="C12:C13"/>
    <mergeCell ref="D12:M12"/>
    <mergeCell ref="A15:M15"/>
    <mergeCell ref="A26:M26"/>
    <mergeCell ref="G1:M1"/>
    <mergeCell ref="G2:M2"/>
    <mergeCell ref="G4:M4"/>
    <mergeCell ref="G5:M5"/>
    <mergeCell ref="A21:M21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78" fitToHeight="18" orientation="landscape" r:id="rId1"/>
  <headerFooter differentFirst="1" alignWithMargins="0"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3"/>
  <sheetViews>
    <sheetView view="pageBreakPreview" topLeftCell="A6" zoomScale="40" zoomScaleNormal="53" zoomScaleSheetLayoutView="40" workbookViewId="0">
      <pane xSplit="2" topLeftCell="F1" activePane="topRight" state="frozen"/>
      <selection activeCell="A13" sqref="A13"/>
      <selection pane="topRight" activeCell="A12" sqref="A12:AK22"/>
    </sheetView>
  </sheetViews>
  <sheetFormatPr defaultColWidth="8.7109375" defaultRowHeight="18.75" x14ac:dyDescent="0.3"/>
  <cols>
    <col min="1" max="1" width="6.140625" customWidth="1"/>
    <col min="2" max="2" width="40.140625" customWidth="1"/>
    <col min="3" max="4" width="12.42578125" bestFit="1" customWidth="1"/>
    <col min="5" max="7" width="7.140625" bestFit="1" customWidth="1"/>
    <col min="8" max="9" width="12.42578125" bestFit="1" customWidth="1"/>
    <col min="10" max="12" width="7.140625" bestFit="1" customWidth="1"/>
    <col min="13" max="14" width="12.42578125" bestFit="1" customWidth="1"/>
    <col min="15" max="15" width="7.140625" bestFit="1" customWidth="1"/>
    <col min="16" max="17" width="7.140625" style="104" bestFit="1" customWidth="1"/>
    <col min="18" max="19" width="12.42578125" style="104" bestFit="1" customWidth="1"/>
    <col min="20" max="21" width="7.140625" style="104" bestFit="1" customWidth="1"/>
    <col min="22" max="22" width="7.140625" style="104" customWidth="1"/>
    <col min="23" max="24" width="12.42578125" style="104" bestFit="1" customWidth="1"/>
    <col min="25" max="27" width="7.140625" style="104" bestFit="1" customWidth="1"/>
    <col min="28" max="29" width="12.42578125" style="104" bestFit="1" customWidth="1"/>
    <col min="30" max="32" width="7.140625" style="104" bestFit="1" customWidth="1"/>
    <col min="33" max="33" width="10.5703125" customWidth="1"/>
    <col min="34" max="34" width="11.140625" customWidth="1"/>
  </cols>
  <sheetData>
    <row r="1" spans="1:37" s="1" customFormat="1" ht="81" customHeight="1" x14ac:dyDescent="0.45">
      <c r="A1" s="136"/>
      <c r="B1" s="137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311" t="s">
        <v>3</v>
      </c>
      <c r="Q1" s="311"/>
      <c r="R1" s="311"/>
      <c r="S1" s="311"/>
      <c r="T1" s="311"/>
      <c r="U1" s="311"/>
      <c r="V1" s="311"/>
      <c r="W1" s="311"/>
      <c r="X1" s="311"/>
      <c r="Y1" s="311"/>
      <c r="Z1" s="311"/>
      <c r="AA1" s="311"/>
      <c r="AB1" s="311"/>
      <c r="AC1" s="311"/>
      <c r="AD1" s="311"/>
      <c r="AE1" s="311"/>
      <c r="AF1" s="311"/>
    </row>
    <row r="2" spans="1:37" s="69" customFormat="1" ht="69.75" customHeight="1" x14ac:dyDescent="0.45">
      <c r="A2" s="140"/>
      <c r="B2" s="141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313" t="s">
        <v>176</v>
      </c>
      <c r="Q2" s="313"/>
      <c r="R2" s="313"/>
      <c r="S2" s="313"/>
      <c r="T2" s="313"/>
      <c r="U2" s="313"/>
      <c r="V2" s="313"/>
      <c r="W2" s="313"/>
      <c r="X2" s="313"/>
      <c r="Y2" s="313"/>
      <c r="Z2" s="313"/>
      <c r="AA2" s="313"/>
      <c r="AB2" s="313"/>
      <c r="AC2" s="313"/>
      <c r="AD2" s="313"/>
      <c r="AE2" s="313"/>
      <c r="AF2" s="313"/>
    </row>
    <row r="3" spans="1:37" ht="71.25" customHeight="1" x14ac:dyDescent="0.5">
      <c r="A3" s="143"/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58"/>
      <c r="Q3" s="158"/>
      <c r="R3" s="159"/>
      <c r="S3" s="159"/>
      <c r="T3" s="159"/>
      <c r="U3" s="159"/>
      <c r="V3" s="159"/>
      <c r="W3" s="159"/>
      <c r="X3" s="159"/>
      <c r="Y3" s="159"/>
      <c r="Z3" s="159"/>
      <c r="AA3" s="159"/>
      <c r="AB3" s="159"/>
      <c r="AC3" s="159"/>
      <c r="AD3" s="159"/>
      <c r="AE3" s="158"/>
      <c r="AF3" s="158"/>
    </row>
    <row r="4" spans="1:37" s="1" customFormat="1" ht="36.75" x14ac:dyDescent="0.45">
      <c r="A4" s="136"/>
      <c r="B4" s="137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311" t="s">
        <v>231</v>
      </c>
      <c r="Q4" s="311"/>
      <c r="R4" s="311"/>
      <c r="S4" s="311"/>
      <c r="T4" s="311"/>
      <c r="U4" s="311"/>
      <c r="V4" s="311"/>
      <c r="W4" s="311"/>
      <c r="X4" s="311"/>
      <c r="Y4" s="311"/>
      <c r="Z4" s="311"/>
      <c r="AA4" s="311"/>
      <c r="AB4" s="311"/>
      <c r="AC4" s="311"/>
      <c r="AD4" s="311"/>
      <c r="AE4" s="311"/>
      <c r="AF4" s="311"/>
    </row>
    <row r="5" spans="1:37" s="69" customFormat="1" ht="189" customHeight="1" x14ac:dyDescent="0.45">
      <c r="A5" s="140"/>
      <c r="B5" s="141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313" t="s">
        <v>183</v>
      </c>
      <c r="Q5" s="313"/>
      <c r="R5" s="313"/>
      <c r="S5" s="313"/>
      <c r="T5" s="313"/>
      <c r="U5" s="313"/>
      <c r="V5" s="313"/>
      <c r="W5" s="313"/>
      <c r="X5" s="313"/>
      <c r="Y5" s="313"/>
      <c r="Z5" s="313"/>
      <c r="AA5" s="313"/>
      <c r="AB5" s="313"/>
      <c r="AC5" s="313"/>
      <c r="AD5" s="313"/>
      <c r="AE5" s="313"/>
      <c r="AF5" s="313"/>
    </row>
    <row r="6" spans="1:37" s="69" customFormat="1" ht="24" customHeight="1" x14ac:dyDescent="0.45">
      <c r="A6" s="140"/>
      <c r="B6" s="141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44"/>
      <c r="X6" s="144"/>
      <c r="Y6" s="144"/>
      <c r="Z6" s="144"/>
      <c r="AA6" s="144"/>
      <c r="AB6" s="142"/>
      <c r="AC6" s="142"/>
      <c r="AD6" s="142"/>
      <c r="AE6" s="142"/>
      <c r="AF6" s="142"/>
    </row>
    <row r="7" spans="1:37" s="69" customFormat="1" ht="33" x14ac:dyDescent="0.45">
      <c r="A7" s="140"/>
      <c r="B7" s="141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44"/>
      <c r="X7" s="144"/>
      <c r="Y7" s="144"/>
      <c r="Z7" s="144"/>
      <c r="AA7" s="144"/>
      <c r="AB7" s="142"/>
      <c r="AC7" s="142"/>
      <c r="AD7" s="142"/>
      <c r="AE7" s="142"/>
      <c r="AF7" s="142"/>
    </row>
    <row r="8" spans="1:37" s="156" customFormat="1" ht="30" customHeight="1" x14ac:dyDescent="0.45">
      <c r="A8" s="314" t="s">
        <v>88</v>
      </c>
      <c r="B8" s="314"/>
      <c r="C8" s="314"/>
      <c r="D8" s="314"/>
      <c r="E8" s="314"/>
      <c r="F8" s="314"/>
      <c r="G8" s="314"/>
      <c r="H8" s="314"/>
      <c r="I8" s="314"/>
      <c r="J8" s="314"/>
      <c r="K8" s="314"/>
      <c r="L8" s="314"/>
      <c r="M8" s="314"/>
      <c r="N8" s="314"/>
      <c r="O8" s="314"/>
      <c r="P8" s="314"/>
      <c r="Q8" s="314"/>
      <c r="R8" s="314"/>
      <c r="S8" s="314"/>
      <c r="T8" s="314"/>
      <c r="U8" s="314"/>
      <c r="V8" s="314"/>
      <c r="W8" s="314"/>
      <c r="X8" s="314"/>
      <c r="Y8" s="314"/>
      <c r="Z8" s="314"/>
      <c r="AA8" s="314"/>
      <c r="AB8" s="314"/>
      <c r="AC8" s="314"/>
      <c r="AD8" s="314"/>
      <c r="AE8" s="314"/>
      <c r="AF8" s="314"/>
    </row>
    <row r="9" spans="1:37" s="156" customFormat="1" ht="36.75" x14ac:dyDescent="0.45">
      <c r="A9" s="317" t="s">
        <v>89</v>
      </c>
      <c r="B9" s="317"/>
      <c r="C9" s="317"/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317"/>
      <c r="O9" s="317"/>
      <c r="P9" s="317"/>
      <c r="Q9" s="317"/>
      <c r="R9" s="317"/>
      <c r="S9" s="317"/>
      <c r="T9" s="317"/>
      <c r="U9" s="317"/>
      <c r="V9" s="317"/>
      <c r="W9" s="317"/>
      <c r="X9" s="317"/>
      <c r="Y9" s="317"/>
      <c r="Z9" s="317"/>
      <c r="AA9" s="317"/>
      <c r="AB9" s="317"/>
      <c r="AC9" s="317"/>
      <c r="AD9" s="317"/>
      <c r="AE9" s="317"/>
      <c r="AF9" s="317"/>
    </row>
    <row r="10" spans="1:37" s="156" customFormat="1" ht="36.75" x14ac:dyDescent="0.45">
      <c r="A10" s="315" t="s">
        <v>226</v>
      </c>
      <c r="B10" s="315"/>
      <c r="C10" s="315"/>
      <c r="D10" s="315"/>
      <c r="E10" s="315"/>
      <c r="F10" s="315"/>
      <c r="G10" s="315"/>
      <c r="H10" s="315"/>
      <c r="I10" s="315"/>
      <c r="J10" s="315"/>
      <c r="K10" s="315"/>
      <c r="L10" s="315"/>
      <c r="M10" s="315"/>
      <c r="N10" s="315"/>
      <c r="O10" s="315"/>
      <c r="P10" s="315"/>
      <c r="Q10" s="315"/>
      <c r="R10" s="315"/>
      <c r="S10" s="315"/>
      <c r="T10" s="315"/>
      <c r="U10" s="315"/>
      <c r="V10" s="315"/>
      <c r="W10" s="315"/>
      <c r="X10" s="315"/>
      <c r="Y10" s="315"/>
      <c r="Z10" s="315"/>
      <c r="AA10" s="315"/>
      <c r="AB10" s="315"/>
      <c r="AC10" s="315"/>
      <c r="AD10" s="315"/>
      <c r="AE10" s="315"/>
      <c r="AF10" s="315"/>
    </row>
    <row r="11" spans="1:37" s="64" customFormat="1" ht="21" customHeight="1" x14ac:dyDescent="0.3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68"/>
      <c r="AC11" s="68"/>
      <c r="AD11" s="68"/>
      <c r="AE11" s="69"/>
      <c r="AF11" s="69"/>
    </row>
    <row r="12" spans="1:37" s="150" customFormat="1" ht="52.5" customHeight="1" x14ac:dyDescent="0.35">
      <c r="A12" s="312" t="s">
        <v>16</v>
      </c>
      <c r="B12" s="316" t="s">
        <v>161</v>
      </c>
      <c r="C12" s="312" t="s">
        <v>169</v>
      </c>
      <c r="D12" s="312"/>
      <c r="E12" s="312"/>
      <c r="F12" s="312"/>
      <c r="G12" s="312"/>
      <c r="H12" s="312" t="s">
        <v>169</v>
      </c>
      <c r="I12" s="312"/>
      <c r="J12" s="312"/>
      <c r="K12" s="312"/>
      <c r="L12" s="312"/>
      <c r="M12" s="312" t="s">
        <v>169</v>
      </c>
      <c r="N12" s="312"/>
      <c r="O12" s="312"/>
      <c r="P12" s="312"/>
      <c r="Q12" s="312"/>
      <c r="R12" s="312" t="s">
        <v>169</v>
      </c>
      <c r="S12" s="312"/>
      <c r="T12" s="312"/>
      <c r="U12" s="312"/>
      <c r="V12" s="312"/>
      <c r="W12" s="312" t="s">
        <v>169</v>
      </c>
      <c r="X12" s="312"/>
      <c r="Y12" s="312"/>
      <c r="Z12" s="312"/>
      <c r="AA12" s="312"/>
      <c r="AB12" s="312" t="s">
        <v>169</v>
      </c>
      <c r="AC12" s="312"/>
      <c r="AD12" s="312"/>
      <c r="AE12" s="312"/>
      <c r="AF12" s="312"/>
      <c r="AG12" s="308" t="s">
        <v>169</v>
      </c>
      <c r="AH12" s="308"/>
      <c r="AI12" s="308"/>
      <c r="AJ12" s="308"/>
      <c r="AK12" s="308"/>
    </row>
    <row r="13" spans="1:37" s="157" customFormat="1" ht="404.25" customHeight="1" x14ac:dyDescent="0.4">
      <c r="A13" s="312"/>
      <c r="B13" s="316"/>
      <c r="C13" s="318" t="s">
        <v>182</v>
      </c>
      <c r="D13" s="318" t="s">
        <v>164</v>
      </c>
      <c r="E13" s="318" t="s">
        <v>165</v>
      </c>
      <c r="F13" s="318" t="s">
        <v>166</v>
      </c>
      <c r="G13" s="318" t="s">
        <v>167</v>
      </c>
      <c r="H13" s="318" t="s">
        <v>170</v>
      </c>
      <c r="I13" s="318" t="s">
        <v>164</v>
      </c>
      <c r="J13" s="318" t="s">
        <v>165</v>
      </c>
      <c r="K13" s="318" t="s">
        <v>166</v>
      </c>
      <c r="L13" s="318" t="s">
        <v>167</v>
      </c>
      <c r="M13" s="318" t="s">
        <v>170</v>
      </c>
      <c r="N13" s="318" t="s">
        <v>164</v>
      </c>
      <c r="O13" s="318" t="s">
        <v>165</v>
      </c>
      <c r="P13" s="318" t="s">
        <v>166</v>
      </c>
      <c r="Q13" s="318" t="s">
        <v>167</v>
      </c>
      <c r="R13" s="318" t="s">
        <v>170</v>
      </c>
      <c r="S13" s="318" t="s">
        <v>164</v>
      </c>
      <c r="T13" s="318" t="s">
        <v>165</v>
      </c>
      <c r="U13" s="318" t="s">
        <v>166</v>
      </c>
      <c r="V13" s="318" t="s">
        <v>167</v>
      </c>
      <c r="W13" s="318" t="s">
        <v>170</v>
      </c>
      <c r="X13" s="318" t="s">
        <v>164</v>
      </c>
      <c r="Y13" s="318" t="s">
        <v>165</v>
      </c>
      <c r="Z13" s="318" t="s">
        <v>166</v>
      </c>
      <c r="AA13" s="318" t="s">
        <v>167</v>
      </c>
      <c r="AB13" s="318" t="s">
        <v>170</v>
      </c>
      <c r="AC13" s="318" t="s">
        <v>164</v>
      </c>
      <c r="AD13" s="318" t="s">
        <v>165</v>
      </c>
      <c r="AE13" s="318" t="s">
        <v>166</v>
      </c>
      <c r="AF13" s="318" t="s">
        <v>167</v>
      </c>
      <c r="AG13" s="309" t="s">
        <v>170</v>
      </c>
      <c r="AH13" s="309" t="s">
        <v>164</v>
      </c>
      <c r="AI13" s="309" t="s">
        <v>165</v>
      </c>
      <c r="AJ13" s="309" t="s">
        <v>166</v>
      </c>
      <c r="AK13" s="309" t="s">
        <v>167</v>
      </c>
    </row>
    <row r="14" spans="1:37" s="157" customFormat="1" ht="40.5" customHeight="1" x14ac:dyDescent="0.4">
      <c r="A14" s="312"/>
      <c r="B14" s="316"/>
      <c r="C14" s="319"/>
      <c r="D14" s="319"/>
      <c r="E14" s="319"/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0"/>
      <c r="AH14" s="310"/>
      <c r="AI14" s="310"/>
      <c r="AJ14" s="310"/>
      <c r="AK14" s="310"/>
    </row>
    <row r="15" spans="1:37" s="151" customFormat="1" ht="38.25" customHeight="1" x14ac:dyDescent="0.4">
      <c r="A15" s="312"/>
      <c r="B15" s="316"/>
      <c r="C15" s="316" t="s">
        <v>135</v>
      </c>
      <c r="D15" s="316"/>
      <c r="E15" s="316"/>
      <c r="F15" s="316"/>
      <c r="G15" s="316"/>
      <c r="H15" s="316" t="s">
        <v>136</v>
      </c>
      <c r="I15" s="316"/>
      <c r="J15" s="316"/>
      <c r="K15" s="316"/>
      <c r="L15" s="316"/>
      <c r="M15" s="316" t="s">
        <v>137</v>
      </c>
      <c r="N15" s="316"/>
      <c r="O15" s="316"/>
      <c r="P15" s="316"/>
      <c r="Q15" s="316"/>
      <c r="R15" s="316" t="s">
        <v>138</v>
      </c>
      <c r="S15" s="316"/>
      <c r="T15" s="316"/>
      <c r="U15" s="316"/>
      <c r="V15" s="316"/>
      <c r="W15" s="316" t="s">
        <v>139</v>
      </c>
      <c r="X15" s="316"/>
      <c r="Y15" s="316"/>
      <c r="Z15" s="316"/>
      <c r="AA15" s="316"/>
      <c r="AB15" s="316" t="s">
        <v>168</v>
      </c>
      <c r="AC15" s="316"/>
      <c r="AD15" s="316"/>
      <c r="AE15" s="316"/>
      <c r="AF15" s="316"/>
      <c r="AG15" s="307" t="s">
        <v>229</v>
      </c>
      <c r="AH15" s="307"/>
      <c r="AI15" s="307"/>
      <c r="AJ15" s="307"/>
      <c r="AK15" s="307"/>
    </row>
    <row r="16" spans="1:37" s="150" customFormat="1" ht="27.75" x14ac:dyDescent="0.35">
      <c r="A16" s="155">
        <v>1</v>
      </c>
      <c r="B16" s="155">
        <v>2</v>
      </c>
      <c r="C16" s="155">
        <v>3</v>
      </c>
      <c r="D16" s="155">
        <v>4</v>
      </c>
      <c r="E16" s="155">
        <v>5</v>
      </c>
      <c r="F16" s="155">
        <v>6</v>
      </c>
      <c r="G16" s="155">
        <v>7</v>
      </c>
      <c r="H16" s="155">
        <v>8</v>
      </c>
      <c r="I16" s="155">
        <v>9</v>
      </c>
      <c r="J16" s="155">
        <v>10</v>
      </c>
      <c r="K16" s="155">
        <v>11</v>
      </c>
      <c r="L16" s="155">
        <v>12</v>
      </c>
      <c r="M16" s="155">
        <v>13</v>
      </c>
      <c r="N16" s="155">
        <v>14</v>
      </c>
      <c r="O16" s="155">
        <v>15</v>
      </c>
      <c r="P16" s="155">
        <v>16</v>
      </c>
      <c r="Q16" s="155">
        <v>17</v>
      </c>
      <c r="R16" s="155">
        <v>18</v>
      </c>
      <c r="S16" s="155">
        <v>19</v>
      </c>
      <c r="T16" s="155">
        <v>20</v>
      </c>
      <c r="U16" s="155">
        <v>21</v>
      </c>
      <c r="V16" s="155">
        <v>22</v>
      </c>
      <c r="W16" s="155">
        <v>23</v>
      </c>
      <c r="X16" s="155">
        <v>24</v>
      </c>
      <c r="Y16" s="155">
        <v>25</v>
      </c>
      <c r="Z16" s="155">
        <v>26</v>
      </c>
      <c r="AA16" s="155">
        <v>27</v>
      </c>
      <c r="AB16" s="155">
        <v>28</v>
      </c>
      <c r="AC16" s="155">
        <v>29</v>
      </c>
      <c r="AD16" s="155">
        <v>30</v>
      </c>
      <c r="AE16" s="155">
        <v>31</v>
      </c>
      <c r="AF16" s="155">
        <v>32</v>
      </c>
      <c r="AG16" s="166">
        <v>28</v>
      </c>
      <c r="AH16" s="166">
        <v>29</v>
      </c>
      <c r="AI16" s="166">
        <v>30</v>
      </c>
      <c r="AJ16" s="166">
        <v>31</v>
      </c>
      <c r="AK16" s="166">
        <v>32</v>
      </c>
    </row>
    <row r="17" spans="1:37" s="153" customFormat="1" ht="165" x14ac:dyDescent="0.4">
      <c r="A17" s="152" t="s">
        <v>40</v>
      </c>
      <c r="B17" s="160" t="s">
        <v>172</v>
      </c>
      <c r="C17" s="161">
        <f>SUM(C18)</f>
        <v>0</v>
      </c>
      <c r="D17" s="161">
        <f t="shared" ref="D17:AK17" si="0">SUM(D18)</f>
        <v>0</v>
      </c>
      <c r="E17" s="161">
        <f t="shared" si="0"/>
        <v>0</v>
      </c>
      <c r="F17" s="161">
        <f t="shared" si="0"/>
        <v>2</v>
      </c>
      <c r="G17" s="161">
        <f t="shared" si="0"/>
        <v>0</v>
      </c>
      <c r="H17" s="161">
        <f t="shared" si="0"/>
        <v>0</v>
      </c>
      <c r="I17" s="161">
        <f t="shared" si="0"/>
        <v>0</v>
      </c>
      <c r="J17" s="161">
        <f t="shared" si="0"/>
        <v>0</v>
      </c>
      <c r="K17" s="161">
        <f t="shared" si="0"/>
        <v>1</v>
      </c>
      <c r="L17" s="161">
        <f t="shared" si="0"/>
        <v>0</v>
      </c>
      <c r="M17" s="161">
        <f t="shared" si="0"/>
        <v>0</v>
      </c>
      <c r="N17" s="161">
        <f t="shared" si="0"/>
        <v>0</v>
      </c>
      <c r="O17" s="161">
        <f t="shared" si="0"/>
        <v>0</v>
      </c>
      <c r="P17" s="161">
        <f t="shared" si="0"/>
        <v>3</v>
      </c>
      <c r="Q17" s="161">
        <f t="shared" si="0"/>
        <v>0</v>
      </c>
      <c r="R17" s="161">
        <f t="shared" si="0"/>
        <v>0</v>
      </c>
      <c r="S17" s="161">
        <f t="shared" si="0"/>
        <v>0</v>
      </c>
      <c r="T17" s="161">
        <f t="shared" si="0"/>
        <v>0</v>
      </c>
      <c r="U17" s="161">
        <f t="shared" si="0"/>
        <v>1</v>
      </c>
      <c r="V17" s="161">
        <f t="shared" si="0"/>
        <v>0</v>
      </c>
      <c r="W17" s="161">
        <f t="shared" si="0"/>
        <v>0</v>
      </c>
      <c r="X17" s="161">
        <f t="shared" si="0"/>
        <v>0</v>
      </c>
      <c r="Y17" s="161">
        <f t="shared" si="0"/>
        <v>0</v>
      </c>
      <c r="Z17" s="161">
        <f t="shared" si="0"/>
        <v>0</v>
      </c>
      <c r="AA17" s="161">
        <f t="shared" si="0"/>
        <v>0</v>
      </c>
      <c r="AB17" s="161">
        <f t="shared" si="0"/>
        <v>0</v>
      </c>
      <c r="AC17" s="161">
        <f t="shared" si="0"/>
        <v>0</v>
      </c>
      <c r="AD17" s="161">
        <f t="shared" si="0"/>
        <v>0</v>
      </c>
      <c r="AE17" s="161">
        <f t="shared" si="0"/>
        <v>0</v>
      </c>
      <c r="AF17" s="161">
        <f t="shared" si="0"/>
        <v>0</v>
      </c>
      <c r="AG17" s="167">
        <f t="shared" si="0"/>
        <v>0</v>
      </c>
      <c r="AH17" s="167">
        <f t="shared" si="0"/>
        <v>0</v>
      </c>
      <c r="AI17" s="167">
        <f t="shared" si="0"/>
        <v>0</v>
      </c>
      <c r="AJ17" s="167">
        <f t="shared" si="0"/>
        <v>0</v>
      </c>
      <c r="AK17" s="167">
        <f t="shared" si="0"/>
        <v>0</v>
      </c>
    </row>
    <row r="18" spans="1:37" s="150" customFormat="1" ht="66" x14ac:dyDescent="0.35">
      <c r="A18" s="154" t="s">
        <v>14</v>
      </c>
      <c r="B18" s="162" t="s">
        <v>173</v>
      </c>
      <c r="C18" s="163"/>
      <c r="D18" s="163"/>
      <c r="E18" s="163"/>
      <c r="F18" s="163">
        <v>2</v>
      </c>
      <c r="G18" s="163" t="s">
        <v>171</v>
      </c>
      <c r="H18" s="163"/>
      <c r="I18" s="163"/>
      <c r="J18" s="163"/>
      <c r="K18" s="163">
        <v>1</v>
      </c>
      <c r="L18" s="163" t="s">
        <v>171</v>
      </c>
      <c r="M18" s="163"/>
      <c r="N18" s="163"/>
      <c r="O18" s="163"/>
      <c r="P18" s="163">
        <v>3</v>
      </c>
      <c r="Q18" s="163" t="s">
        <v>171</v>
      </c>
      <c r="R18" s="164"/>
      <c r="S18" s="164"/>
      <c r="T18" s="164"/>
      <c r="U18" s="164">
        <v>1</v>
      </c>
      <c r="V18" s="164" t="s">
        <v>171</v>
      </c>
      <c r="W18" s="164"/>
      <c r="X18" s="164"/>
      <c r="Y18" s="164"/>
      <c r="Z18" s="164"/>
      <c r="AA18" s="164" t="s">
        <v>171</v>
      </c>
      <c r="AB18" s="164"/>
      <c r="AC18" s="164"/>
      <c r="AD18" s="164"/>
      <c r="AE18" s="164"/>
      <c r="AF18" s="164" t="s">
        <v>171</v>
      </c>
      <c r="AG18" s="168"/>
      <c r="AH18" s="168"/>
      <c r="AI18" s="168"/>
      <c r="AJ18" s="168"/>
      <c r="AK18" s="168" t="s">
        <v>171</v>
      </c>
    </row>
    <row r="19" spans="1:37" s="153" customFormat="1" ht="66" x14ac:dyDescent="0.4">
      <c r="A19" s="152" t="s">
        <v>49</v>
      </c>
      <c r="B19" s="160" t="s">
        <v>174</v>
      </c>
      <c r="C19" s="161">
        <f t="shared" ref="C19:AK19" si="1">SUM(C20)</f>
        <v>0</v>
      </c>
      <c r="D19" s="161">
        <f t="shared" si="1"/>
        <v>3</v>
      </c>
      <c r="E19" s="161">
        <f t="shared" si="1"/>
        <v>4</v>
      </c>
      <c r="F19" s="161">
        <f t="shared" si="1"/>
        <v>4</v>
      </c>
      <c r="G19" s="161">
        <f t="shared" si="1"/>
        <v>6</v>
      </c>
      <c r="H19" s="161">
        <f t="shared" si="1"/>
        <v>0</v>
      </c>
      <c r="I19" s="161">
        <f t="shared" si="1"/>
        <v>0</v>
      </c>
      <c r="J19" s="161">
        <f t="shared" si="1"/>
        <v>3</v>
      </c>
      <c r="K19" s="161">
        <f t="shared" si="1"/>
        <v>3</v>
      </c>
      <c r="L19" s="161">
        <f t="shared" si="1"/>
        <v>4</v>
      </c>
      <c r="M19" s="161">
        <f t="shared" si="1"/>
        <v>0</v>
      </c>
      <c r="N19" s="161">
        <f t="shared" si="1"/>
        <v>4</v>
      </c>
      <c r="O19" s="161">
        <f t="shared" si="1"/>
        <v>9</v>
      </c>
      <c r="P19" s="161">
        <f t="shared" si="1"/>
        <v>9</v>
      </c>
      <c r="Q19" s="161">
        <f t="shared" si="1"/>
        <v>0</v>
      </c>
      <c r="R19" s="161">
        <f t="shared" si="1"/>
        <v>0</v>
      </c>
      <c r="S19" s="161">
        <f t="shared" si="1"/>
        <v>2</v>
      </c>
      <c r="T19" s="161">
        <f t="shared" si="1"/>
        <v>4</v>
      </c>
      <c r="U19" s="161">
        <f t="shared" si="1"/>
        <v>1</v>
      </c>
      <c r="V19" s="161">
        <f t="shared" si="1"/>
        <v>0</v>
      </c>
      <c r="W19" s="161">
        <f t="shared" si="1"/>
        <v>0</v>
      </c>
      <c r="X19" s="161">
        <f t="shared" si="1"/>
        <v>0</v>
      </c>
      <c r="Y19" s="161">
        <f t="shared" si="1"/>
        <v>0</v>
      </c>
      <c r="Z19" s="161">
        <f t="shared" si="1"/>
        <v>0</v>
      </c>
      <c r="AA19" s="161">
        <f t="shared" si="1"/>
        <v>0</v>
      </c>
      <c r="AB19" s="161">
        <f t="shared" si="1"/>
        <v>0</v>
      </c>
      <c r="AC19" s="161">
        <f t="shared" si="1"/>
        <v>0</v>
      </c>
      <c r="AD19" s="161">
        <f t="shared" si="1"/>
        <v>0</v>
      </c>
      <c r="AE19" s="161">
        <f t="shared" si="1"/>
        <v>0</v>
      </c>
      <c r="AF19" s="161">
        <f t="shared" si="1"/>
        <v>0</v>
      </c>
      <c r="AG19" s="167">
        <f t="shared" si="1"/>
        <v>0</v>
      </c>
      <c r="AH19" s="167">
        <f t="shared" si="1"/>
        <v>0</v>
      </c>
      <c r="AI19" s="167">
        <f t="shared" si="1"/>
        <v>0</v>
      </c>
      <c r="AJ19" s="167">
        <f t="shared" si="1"/>
        <v>0</v>
      </c>
      <c r="AK19" s="167">
        <f t="shared" si="1"/>
        <v>0</v>
      </c>
    </row>
    <row r="20" spans="1:37" s="150" customFormat="1" ht="66" x14ac:dyDescent="0.35">
      <c r="A20" s="154" t="s">
        <v>8</v>
      </c>
      <c r="B20" s="162" t="s">
        <v>175</v>
      </c>
      <c r="C20" s="163"/>
      <c r="D20" s="163">
        <v>3</v>
      </c>
      <c r="E20" s="163">
        <v>4</v>
      </c>
      <c r="F20" s="163">
        <v>4</v>
      </c>
      <c r="G20" s="163">
        <v>6</v>
      </c>
      <c r="H20" s="163"/>
      <c r="I20" s="163"/>
      <c r="J20" s="163">
        <v>3</v>
      </c>
      <c r="K20" s="163">
        <v>3</v>
      </c>
      <c r="L20" s="163">
        <v>4</v>
      </c>
      <c r="M20" s="163"/>
      <c r="N20" s="163">
        <v>4</v>
      </c>
      <c r="O20" s="163">
        <v>9</v>
      </c>
      <c r="P20" s="163">
        <v>9</v>
      </c>
      <c r="Q20" s="163"/>
      <c r="R20" s="164"/>
      <c r="S20" s="164">
        <v>2</v>
      </c>
      <c r="T20" s="164">
        <v>4</v>
      </c>
      <c r="U20" s="164">
        <v>1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8"/>
      <c r="AH20" s="168"/>
      <c r="AI20" s="168"/>
      <c r="AJ20" s="168"/>
      <c r="AK20" s="168"/>
    </row>
    <row r="21" spans="1:37" s="153" customFormat="1" ht="66" x14ac:dyDescent="0.4">
      <c r="A21" s="152" t="s">
        <v>44</v>
      </c>
      <c r="B21" s="160" t="s">
        <v>162</v>
      </c>
      <c r="C21" s="161">
        <f t="shared" ref="C21:AK21" si="2">SUM(C22)</f>
        <v>0</v>
      </c>
      <c r="D21" s="161">
        <f t="shared" si="2"/>
        <v>3</v>
      </c>
      <c r="E21" s="161">
        <f t="shared" si="2"/>
        <v>8</v>
      </c>
      <c r="F21" s="161">
        <f t="shared" si="2"/>
        <v>5</v>
      </c>
      <c r="G21" s="161">
        <f t="shared" si="2"/>
        <v>0</v>
      </c>
      <c r="H21" s="161">
        <f t="shared" si="2"/>
        <v>0</v>
      </c>
      <c r="I21" s="161">
        <f t="shared" si="2"/>
        <v>2</v>
      </c>
      <c r="J21" s="161">
        <f t="shared" si="2"/>
        <v>8</v>
      </c>
      <c r="K21" s="161">
        <f t="shared" si="2"/>
        <v>4</v>
      </c>
      <c r="L21" s="161">
        <f t="shared" si="2"/>
        <v>0</v>
      </c>
      <c r="M21" s="161">
        <f t="shared" si="2"/>
        <v>0</v>
      </c>
      <c r="N21" s="161">
        <f t="shared" si="2"/>
        <v>5</v>
      </c>
      <c r="O21" s="161">
        <f t="shared" si="2"/>
        <v>8</v>
      </c>
      <c r="P21" s="161">
        <f t="shared" si="2"/>
        <v>4</v>
      </c>
      <c r="Q21" s="161">
        <f t="shared" si="2"/>
        <v>0</v>
      </c>
      <c r="R21" s="161">
        <f t="shared" si="2"/>
        <v>0</v>
      </c>
      <c r="S21" s="161">
        <f t="shared" si="2"/>
        <v>2</v>
      </c>
      <c r="T21" s="161">
        <f t="shared" si="2"/>
        <v>1</v>
      </c>
      <c r="U21" s="161">
        <f t="shared" si="2"/>
        <v>4</v>
      </c>
      <c r="V21" s="161">
        <f t="shared" si="2"/>
        <v>0</v>
      </c>
      <c r="W21" s="161">
        <f t="shared" si="2"/>
        <v>0</v>
      </c>
      <c r="X21" s="161">
        <f t="shared" si="2"/>
        <v>0</v>
      </c>
      <c r="Y21" s="161">
        <f t="shared" si="2"/>
        <v>0</v>
      </c>
      <c r="Z21" s="161">
        <f t="shared" si="2"/>
        <v>0</v>
      </c>
      <c r="AA21" s="161">
        <f t="shared" si="2"/>
        <v>0</v>
      </c>
      <c r="AB21" s="161">
        <f t="shared" si="2"/>
        <v>0</v>
      </c>
      <c r="AC21" s="161">
        <f t="shared" si="2"/>
        <v>0</v>
      </c>
      <c r="AD21" s="161">
        <f t="shared" si="2"/>
        <v>0</v>
      </c>
      <c r="AE21" s="161">
        <f t="shared" si="2"/>
        <v>0</v>
      </c>
      <c r="AF21" s="161">
        <f t="shared" si="2"/>
        <v>0</v>
      </c>
      <c r="AG21" s="167">
        <f t="shared" si="2"/>
        <v>0</v>
      </c>
      <c r="AH21" s="167">
        <f t="shared" si="2"/>
        <v>0</v>
      </c>
      <c r="AI21" s="167">
        <f t="shared" si="2"/>
        <v>0</v>
      </c>
      <c r="AJ21" s="167">
        <f t="shared" si="2"/>
        <v>0</v>
      </c>
      <c r="AK21" s="167">
        <f t="shared" si="2"/>
        <v>0</v>
      </c>
    </row>
    <row r="22" spans="1:37" s="150" customFormat="1" ht="99" x14ac:dyDescent="0.35">
      <c r="A22" s="154" t="s">
        <v>32</v>
      </c>
      <c r="B22" s="162" t="s">
        <v>163</v>
      </c>
      <c r="C22" s="163" t="s">
        <v>171</v>
      </c>
      <c r="D22" s="163">
        <v>3</v>
      </c>
      <c r="E22" s="163">
        <v>8</v>
      </c>
      <c r="F22" s="163">
        <v>5</v>
      </c>
      <c r="G22" s="163" t="s">
        <v>171</v>
      </c>
      <c r="H22" s="163" t="s">
        <v>171</v>
      </c>
      <c r="I22" s="163">
        <v>2</v>
      </c>
      <c r="J22" s="163">
        <v>8</v>
      </c>
      <c r="K22" s="163">
        <v>4</v>
      </c>
      <c r="L22" s="163" t="s">
        <v>171</v>
      </c>
      <c r="M22" s="163" t="s">
        <v>171</v>
      </c>
      <c r="N22" s="163">
        <v>5</v>
      </c>
      <c r="O22" s="163">
        <v>8</v>
      </c>
      <c r="P22" s="163">
        <v>4</v>
      </c>
      <c r="Q22" s="163" t="s">
        <v>171</v>
      </c>
      <c r="R22" s="163" t="s">
        <v>171</v>
      </c>
      <c r="S22" s="163">
        <v>2</v>
      </c>
      <c r="T22" s="163">
        <v>1</v>
      </c>
      <c r="U22" s="163">
        <v>4</v>
      </c>
      <c r="V22" s="163" t="s">
        <v>171</v>
      </c>
      <c r="W22" s="163" t="s">
        <v>171</v>
      </c>
      <c r="X22" s="163"/>
      <c r="Y22" s="163"/>
      <c r="Z22" s="163"/>
      <c r="AA22" s="163" t="s">
        <v>171</v>
      </c>
      <c r="AB22" s="163" t="s">
        <v>171</v>
      </c>
      <c r="AC22" s="163"/>
      <c r="AD22" s="163"/>
      <c r="AE22" s="163"/>
      <c r="AF22" s="163" t="s">
        <v>171</v>
      </c>
      <c r="AG22" s="169" t="s">
        <v>171</v>
      </c>
      <c r="AH22" s="169"/>
      <c r="AI22" s="169"/>
      <c r="AJ22" s="169"/>
      <c r="AK22" s="169" t="s">
        <v>171</v>
      </c>
    </row>
    <row r="23" spans="1:37" x14ac:dyDescent="0.3">
      <c r="AF23" s="105" t="s">
        <v>141</v>
      </c>
    </row>
  </sheetData>
  <mergeCells count="58">
    <mergeCell ref="AD13:AD14"/>
    <mergeCell ref="AE13:AE14"/>
    <mergeCell ref="AF13:AF14"/>
    <mergeCell ref="X13:X14"/>
    <mergeCell ref="Y13:Y14"/>
    <mergeCell ref="Z13:Z14"/>
    <mergeCell ref="AA13:AA14"/>
    <mergeCell ref="AB13:AB14"/>
    <mergeCell ref="AC13:AC14"/>
    <mergeCell ref="Q13:Q14"/>
    <mergeCell ref="R13:R14"/>
    <mergeCell ref="T13:T14"/>
    <mergeCell ref="U13:U14"/>
    <mergeCell ref="V13:V14"/>
    <mergeCell ref="L13:L14"/>
    <mergeCell ref="M13:M14"/>
    <mergeCell ref="N13:N14"/>
    <mergeCell ref="O13:O14"/>
    <mergeCell ref="P13:P14"/>
    <mergeCell ref="R12:V12"/>
    <mergeCell ref="A12:A15"/>
    <mergeCell ref="AB12:AF12"/>
    <mergeCell ref="H12:L12"/>
    <mergeCell ref="C15:G15"/>
    <mergeCell ref="S13:S14"/>
    <mergeCell ref="C13:C14"/>
    <mergeCell ref="D13:D14"/>
    <mergeCell ref="E13:E14"/>
    <mergeCell ref="F13:F14"/>
    <mergeCell ref="G13:G14"/>
    <mergeCell ref="H13:H14"/>
    <mergeCell ref="I13:I14"/>
    <mergeCell ref="J13:J14"/>
    <mergeCell ref="W13:W14"/>
    <mergeCell ref="K13:K14"/>
    <mergeCell ref="P1:AF1"/>
    <mergeCell ref="C12:G12"/>
    <mergeCell ref="P5:AF5"/>
    <mergeCell ref="P4:AF4"/>
    <mergeCell ref="P2:AF2"/>
    <mergeCell ref="M12:Q12"/>
    <mergeCell ref="A8:AF8"/>
    <mergeCell ref="A10:AF10"/>
    <mergeCell ref="B12:B15"/>
    <mergeCell ref="W12:AA12"/>
    <mergeCell ref="A9:AF9"/>
    <mergeCell ref="H15:L15"/>
    <mergeCell ref="M15:Q15"/>
    <mergeCell ref="R15:V15"/>
    <mergeCell ref="W15:AA15"/>
    <mergeCell ref="AB15:AF15"/>
    <mergeCell ref="AG15:AK15"/>
    <mergeCell ref="AG12:AK12"/>
    <mergeCell ref="AG13:AG14"/>
    <mergeCell ref="AH13:AH14"/>
    <mergeCell ref="AI13:AI14"/>
    <mergeCell ref="AJ13:AJ14"/>
    <mergeCell ref="AK13:AK14"/>
  </mergeCells>
  <pageMargins left="0.70866141732283472" right="0.39370078740157483" top="0.74803149606299213" bottom="0.62992125984251968" header="0.31496062992125984" footer="0.31496062992125984"/>
  <pageSetup paperSize="9" scale="37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11"/>
    <pageSetUpPr fitToPage="1"/>
  </sheetPr>
  <dimension ref="A1:S299"/>
  <sheetViews>
    <sheetView view="pageBreakPreview" topLeftCell="A2" zoomScale="51" zoomScaleNormal="55" zoomScaleSheetLayoutView="51" workbookViewId="0">
      <pane ySplit="16" topLeftCell="A174" activePane="bottomLeft" state="frozen"/>
      <selection activeCell="A2" sqref="A2"/>
      <selection pane="bottomLeft" activeCell="A175" sqref="A175:K175"/>
    </sheetView>
  </sheetViews>
  <sheetFormatPr defaultColWidth="11.42578125" defaultRowHeight="20.25" x14ac:dyDescent="0.3"/>
  <cols>
    <col min="1" max="1" width="13.5703125" style="172" customWidth="1"/>
    <col min="2" max="2" width="27.42578125" style="187" customWidth="1"/>
    <col min="3" max="3" width="20.7109375" style="174" customWidth="1"/>
    <col min="4" max="4" width="29.28515625" style="174" customWidth="1"/>
    <col min="5" max="5" width="24.5703125" style="174" customWidth="1"/>
    <col min="6" max="6" width="28.28515625" style="174" customWidth="1"/>
    <col min="7" max="7" width="27.85546875" style="174" customWidth="1"/>
    <col min="8" max="8" width="31.5703125" style="175" customWidth="1"/>
    <col min="9" max="9" width="31.85546875" style="175" customWidth="1"/>
    <col min="10" max="10" width="29.42578125" style="175" customWidth="1"/>
    <col min="11" max="11" width="30.85546875" style="175" customWidth="1"/>
    <col min="12" max="12" width="29" style="175" customWidth="1"/>
    <col min="13" max="13" width="31" style="175" customWidth="1"/>
    <col min="14" max="14" width="11.28515625" style="175" customWidth="1"/>
    <col min="15" max="15" width="32.85546875" style="176" customWidth="1"/>
    <col min="16" max="16" width="15.85546875" style="173" customWidth="1"/>
    <col min="17" max="17" width="40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380" t="s">
        <v>366</v>
      </c>
      <c r="L2" s="380"/>
      <c r="M2" s="380"/>
      <c r="N2" s="380"/>
      <c r="O2" s="380"/>
    </row>
    <row r="3" spans="1:19" ht="25.5" customHeight="1" x14ac:dyDescent="0.3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380" t="s">
        <v>332</v>
      </c>
      <c r="L3" s="380"/>
      <c r="M3" s="380"/>
      <c r="N3" s="380"/>
      <c r="O3" s="380"/>
    </row>
    <row r="4" spans="1:19" ht="24.75" customHeight="1" x14ac:dyDescent="0.3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380" t="s">
        <v>333</v>
      </c>
      <c r="L4" s="380"/>
      <c r="M4" s="380"/>
      <c r="N4" s="380"/>
      <c r="O4" s="380"/>
    </row>
    <row r="5" spans="1:19" ht="27" customHeight="1" x14ac:dyDescent="0.3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380" t="s">
        <v>367</v>
      </c>
      <c r="L5" s="380"/>
      <c r="M5" s="380"/>
      <c r="N5" s="380"/>
      <c r="O5" s="380"/>
      <c r="Q5" s="191"/>
    </row>
    <row r="6" spans="1:19" s="175" customFormat="1" ht="25.5" customHeight="1" x14ac:dyDescent="0.3">
      <c r="A6" s="382"/>
      <c r="B6" s="382"/>
      <c r="C6" s="382"/>
      <c r="D6" s="382"/>
      <c r="E6" s="382"/>
      <c r="F6" s="382"/>
      <c r="G6" s="382"/>
      <c r="H6" s="382"/>
      <c r="I6" s="382"/>
      <c r="J6" s="382"/>
      <c r="K6" s="381"/>
      <c r="L6" s="381"/>
      <c r="M6" s="381"/>
      <c r="N6" s="381"/>
      <c r="O6" s="381"/>
    </row>
    <row r="7" spans="1:19" ht="51" customHeight="1" x14ac:dyDescent="0.3">
      <c r="A7" s="390" t="s">
        <v>303</v>
      </c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</row>
    <row r="8" spans="1:19" ht="21" customHeight="1" x14ac:dyDescent="0.3">
      <c r="A8" s="383" t="s">
        <v>16</v>
      </c>
      <c r="B8" s="387" t="s">
        <v>234</v>
      </c>
      <c r="C8" s="385" t="s">
        <v>6</v>
      </c>
      <c r="D8" s="387" t="s">
        <v>160</v>
      </c>
      <c r="E8" s="383" t="s">
        <v>240</v>
      </c>
      <c r="F8" s="389"/>
      <c r="G8" s="389"/>
      <c r="H8" s="389"/>
      <c r="I8" s="389"/>
      <c r="J8" s="389"/>
      <c r="K8" s="389"/>
      <c r="L8" s="389"/>
      <c r="M8" s="389"/>
      <c r="N8" s="389"/>
      <c r="O8" s="385"/>
    </row>
    <row r="9" spans="1:19" ht="68.25" customHeight="1" x14ac:dyDescent="0.3">
      <c r="A9" s="384"/>
      <c r="B9" s="388"/>
      <c r="C9" s="386"/>
      <c r="D9" s="388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188">
        <v>13</v>
      </c>
      <c r="N10" s="188">
        <v>14</v>
      </c>
      <c r="O10" s="188">
        <v>15</v>
      </c>
    </row>
    <row r="11" spans="1:19" ht="47.25" customHeight="1" x14ac:dyDescent="0.3">
      <c r="A11" s="391" t="s">
        <v>242</v>
      </c>
      <c r="B11" s="392"/>
      <c r="C11" s="392"/>
      <c r="D11" s="392"/>
      <c r="E11" s="392"/>
      <c r="F11" s="392"/>
      <c r="G11" s="392"/>
      <c r="H11" s="392"/>
      <c r="I11" s="392"/>
      <c r="J11" s="392"/>
      <c r="K11" s="392"/>
      <c r="L11" s="392"/>
      <c r="M11" s="392"/>
      <c r="N11" s="392"/>
      <c r="O11" s="393"/>
    </row>
    <row r="12" spans="1:19" ht="29.25" customHeight="1" x14ac:dyDescent="0.3">
      <c r="A12" s="394" t="s">
        <v>241</v>
      </c>
      <c r="B12" s="395"/>
      <c r="C12" s="395"/>
      <c r="D12" s="396"/>
      <c r="E12" s="192">
        <f>E13+E14+E15</f>
        <v>200000</v>
      </c>
      <c r="F12" s="192">
        <f t="shared" ref="F12" si="0">F13+F14+F15</f>
        <v>9288201.1799999997</v>
      </c>
      <c r="G12" s="192">
        <f>G13+G14+G15</f>
        <v>8235186.4500000002</v>
      </c>
      <c r="H12" s="192">
        <f>H13+H14+H15</f>
        <v>33085129.250000004</v>
      </c>
      <c r="I12" s="192">
        <f>I13+I14+I15</f>
        <v>28370200.640000001</v>
      </c>
      <c r="J12" s="192">
        <f>J13+J14+J15</f>
        <v>72322467.569999993</v>
      </c>
      <c r="K12" s="192">
        <f>K13+K14+K15</f>
        <v>46967811.390000001</v>
      </c>
      <c r="L12" s="192">
        <f t="shared" ref="L12:N12" si="1">L13+L14+L15</f>
        <v>24336283.030000001</v>
      </c>
      <c r="M12" s="192">
        <f t="shared" si="1"/>
        <v>24729913.030000001</v>
      </c>
      <c r="N12" s="192">
        <f t="shared" si="1"/>
        <v>0</v>
      </c>
      <c r="O12" s="192">
        <f>O13+O14+O15</f>
        <v>247535192.53999996</v>
      </c>
      <c r="R12" s="180"/>
    </row>
    <row r="13" spans="1:19" ht="36.75" customHeight="1" x14ac:dyDescent="0.3">
      <c r="A13" s="394" t="s">
        <v>50</v>
      </c>
      <c r="B13" s="395"/>
      <c r="C13" s="395"/>
      <c r="D13" s="396"/>
      <c r="E13" s="193">
        <f t="shared" ref="E13:N13" si="2">E19+E29+E39+E48+E58+E178+E226+E235</f>
        <v>0</v>
      </c>
      <c r="F13" s="193">
        <f t="shared" si="2"/>
        <v>0</v>
      </c>
      <c r="G13" s="193">
        <f t="shared" si="2"/>
        <v>0</v>
      </c>
      <c r="H13" s="193">
        <f t="shared" si="2"/>
        <v>0</v>
      </c>
      <c r="I13" s="193">
        <f t="shared" si="2"/>
        <v>0</v>
      </c>
      <c r="J13" s="193">
        <f t="shared" si="2"/>
        <v>0</v>
      </c>
      <c r="K13" s="193">
        <f t="shared" si="2"/>
        <v>0</v>
      </c>
      <c r="L13" s="193">
        <f t="shared" si="2"/>
        <v>0</v>
      </c>
      <c r="M13" s="193">
        <f t="shared" si="2"/>
        <v>0</v>
      </c>
      <c r="N13" s="193">
        <f t="shared" si="2"/>
        <v>0</v>
      </c>
      <c r="O13" s="193">
        <f>SUM(E13:N13)</f>
        <v>0</v>
      </c>
      <c r="Q13" s="180"/>
      <c r="S13" s="180"/>
    </row>
    <row r="14" spans="1:19" s="181" customFormat="1" ht="45.75" customHeight="1" x14ac:dyDescent="0.3">
      <c r="A14" s="351" t="s">
        <v>236</v>
      </c>
      <c r="B14" s="352"/>
      <c r="C14" s="352"/>
      <c r="D14" s="353"/>
      <c r="E14" s="193">
        <f t="shared" ref="E14:J15" si="3">E20+E30+E40+E49+E59+E179+E227+E236</f>
        <v>0</v>
      </c>
      <c r="F14" s="193">
        <f t="shared" si="3"/>
        <v>7449751.1799999997</v>
      </c>
      <c r="G14" s="193">
        <f t="shared" si="3"/>
        <v>4925247.45</v>
      </c>
      <c r="H14" s="193">
        <f t="shared" si="3"/>
        <v>7711442.8900000006</v>
      </c>
      <c r="I14" s="193">
        <f t="shared" si="3"/>
        <v>1609147.99</v>
      </c>
      <c r="J14" s="193">
        <f t="shared" si="3"/>
        <v>42347896.459999993</v>
      </c>
      <c r="K14" s="193">
        <f>K24+K34+K40+K49+K59+K179+K227+K236</f>
        <v>16162596.84</v>
      </c>
      <c r="L14" s="193">
        <f t="shared" ref="L14:N15" si="4">L20+L30+L40+L49+L59+L179+L227+L236</f>
        <v>1168005</v>
      </c>
      <c r="M14" s="193">
        <f t="shared" si="4"/>
        <v>1168005</v>
      </c>
      <c r="N14" s="193">
        <f t="shared" si="4"/>
        <v>0</v>
      </c>
      <c r="O14" s="193">
        <f>SUM(E14:N14)</f>
        <v>82542092.809999987</v>
      </c>
    </row>
    <row r="15" spans="1:19" s="182" customFormat="1" ht="43.15" customHeight="1" thickBot="1" x14ac:dyDescent="0.35">
      <c r="A15" s="351" t="s">
        <v>235</v>
      </c>
      <c r="B15" s="352"/>
      <c r="C15" s="352"/>
      <c r="D15" s="353"/>
      <c r="E15" s="193">
        <f t="shared" si="3"/>
        <v>200000</v>
      </c>
      <c r="F15" s="193">
        <f t="shared" si="3"/>
        <v>1838450</v>
      </c>
      <c r="G15" s="193">
        <f t="shared" si="3"/>
        <v>3309939</v>
      </c>
      <c r="H15" s="193">
        <f t="shared" si="3"/>
        <v>25373686.360000003</v>
      </c>
      <c r="I15" s="193">
        <f t="shared" si="3"/>
        <v>26761052.650000002</v>
      </c>
      <c r="J15" s="193">
        <f t="shared" si="3"/>
        <v>29974571.109999999</v>
      </c>
      <c r="K15" s="193">
        <f>K21+K31+K41+K50+K60+K180+K228+K237</f>
        <v>30805214.549999997</v>
      </c>
      <c r="L15" s="193">
        <f t="shared" si="4"/>
        <v>23168278.030000001</v>
      </c>
      <c r="M15" s="193">
        <f t="shared" si="4"/>
        <v>23561908.030000001</v>
      </c>
      <c r="N15" s="193">
        <f t="shared" si="4"/>
        <v>0</v>
      </c>
      <c r="O15" s="193">
        <f>SUM(E15:N15)</f>
        <v>164993099.72999999</v>
      </c>
      <c r="Q15" s="183"/>
      <c r="R15" s="183"/>
      <c r="S15" s="183"/>
    </row>
    <row r="16" spans="1:19" ht="82.5" hidden="1" customHeight="1" x14ac:dyDescent="0.3">
      <c r="A16" s="194" t="s">
        <v>40</v>
      </c>
      <c r="B16" s="195" t="s">
        <v>237</v>
      </c>
      <c r="C16" s="196" t="s">
        <v>239</v>
      </c>
      <c r="D16" s="197" t="s">
        <v>238</v>
      </c>
      <c r="E16" s="198" t="e">
        <f>E22+E37+E46+E55+E65+E69+E89+E116+E120+E185+E193+E202+E206+E218+#REF!</f>
        <v>#REF!</v>
      </c>
      <c r="F16" s="197"/>
      <c r="G16" s="197"/>
      <c r="H16" s="199" t="e">
        <f>#REF!+#REF!+#REF!</f>
        <v>#REF!</v>
      </c>
      <c r="I16" s="199" t="e">
        <f>#REF!+#REF!+#REF!</f>
        <v>#REF!</v>
      </c>
      <c r="J16" s="198">
        <f>J22+J37+J46+J55+J65+J69+J89+J116+J120+J185+J193+J202+J206+J218+J224</f>
        <v>28694026.469999999</v>
      </c>
      <c r="K16" s="199" t="e">
        <f>#REF!+#REF!+#REF!</f>
        <v>#REF!</v>
      </c>
      <c r="L16" s="199" t="e">
        <f>#REF!+#REF!+#REF!</f>
        <v>#REF!</v>
      </c>
      <c r="M16" s="199" t="e">
        <f>#REF!+#REF!+#REF!</f>
        <v>#REF!</v>
      </c>
      <c r="N16" s="199" t="e">
        <f>#REF!+#REF!+#REF!</f>
        <v>#REF!</v>
      </c>
      <c r="O16" s="199" t="e">
        <f>#REF!+#REF!+#REF!</f>
        <v>#REF!</v>
      </c>
    </row>
    <row r="17" spans="1:16" ht="36" customHeight="1" thickBot="1" x14ac:dyDescent="0.35">
      <c r="A17" s="376" t="s">
        <v>256</v>
      </c>
      <c r="B17" s="403"/>
      <c r="C17" s="403"/>
      <c r="D17" s="403"/>
      <c r="E17" s="403"/>
      <c r="F17" s="403"/>
      <c r="G17" s="403"/>
      <c r="H17" s="403"/>
      <c r="I17" s="403"/>
      <c r="J17" s="403"/>
      <c r="K17" s="403"/>
      <c r="L17" s="403"/>
      <c r="M17" s="403"/>
      <c r="N17" s="403"/>
      <c r="O17" s="404"/>
    </row>
    <row r="18" spans="1:16" ht="36" customHeight="1" x14ac:dyDescent="0.3">
      <c r="A18" s="357" t="s">
        <v>238</v>
      </c>
      <c r="B18" s="379"/>
      <c r="C18" s="379"/>
      <c r="D18" s="360"/>
      <c r="E18" s="200">
        <f>E19+E20+E21</f>
        <v>0</v>
      </c>
      <c r="F18" s="200">
        <f t="shared" ref="F18:G18" si="5">F19+F20+F21</f>
        <v>0</v>
      </c>
      <c r="G18" s="200">
        <f t="shared" si="5"/>
        <v>0</v>
      </c>
      <c r="H18" s="201">
        <f>H19+H20+H21</f>
        <v>14178981</v>
      </c>
      <c r="I18" s="201">
        <f>I19+I20+I21</f>
        <v>14442984</v>
      </c>
      <c r="J18" s="201">
        <f>J19+J20+J21</f>
        <v>17990699.039999999</v>
      </c>
      <c r="K18" s="201">
        <f t="shared" ref="K18:N18" si="6">K19+K20+K21</f>
        <v>19237534.489999998</v>
      </c>
      <c r="L18" s="201">
        <f>L19+L20+L21</f>
        <v>15583650</v>
      </c>
      <c r="M18" s="201">
        <f t="shared" si="6"/>
        <v>15894250</v>
      </c>
      <c r="N18" s="201">
        <f t="shared" si="6"/>
        <v>0</v>
      </c>
      <c r="O18" s="201">
        <f>SUM(E18:N18)</f>
        <v>97328098.530000001</v>
      </c>
    </row>
    <row r="19" spans="1:16" ht="36" customHeight="1" x14ac:dyDescent="0.3">
      <c r="A19" s="351" t="s">
        <v>50</v>
      </c>
      <c r="B19" s="352"/>
      <c r="C19" s="352"/>
      <c r="D19" s="353"/>
      <c r="E19" s="202">
        <f>E23</f>
        <v>0</v>
      </c>
      <c r="F19" s="202">
        <f t="shared" ref="F19:O19" si="7">F23</f>
        <v>0</v>
      </c>
      <c r="G19" s="202">
        <f t="shared" si="7"/>
        <v>0</v>
      </c>
      <c r="H19" s="203">
        <f t="shared" si="7"/>
        <v>0</v>
      </c>
      <c r="I19" s="203">
        <f t="shared" si="7"/>
        <v>0</v>
      </c>
      <c r="J19" s="203">
        <f t="shared" si="7"/>
        <v>0</v>
      </c>
      <c r="K19" s="203">
        <f t="shared" si="7"/>
        <v>0</v>
      </c>
      <c r="L19" s="203">
        <f t="shared" si="7"/>
        <v>0</v>
      </c>
      <c r="M19" s="203">
        <f t="shared" si="7"/>
        <v>0</v>
      </c>
      <c r="N19" s="203">
        <f t="shared" si="7"/>
        <v>0</v>
      </c>
      <c r="O19" s="203">
        <f t="shared" si="7"/>
        <v>0</v>
      </c>
    </row>
    <row r="20" spans="1:16" ht="36" customHeight="1" x14ac:dyDescent="0.3">
      <c r="A20" s="351" t="s">
        <v>236</v>
      </c>
      <c r="B20" s="352"/>
      <c r="C20" s="352"/>
      <c r="D20" s="353"/>
      <c r="E20" s="202">
        <f>E24</f>
        <v>0</v>
      </c>
      <c r="F20" s="202">
        <f t="shared" ref="F20:N20" si="8">F24</f>
        <v>0</v>
      </c>
      <c r="G20" s="202">
        <f t="shared" si="8"/>
        <v>0</v>
      </c>
      <c r="H20" s="203">
        <f t="shared" si="8"/>
        <v>0</v>
      </c>
      <c r="I20" s="203">
        <f t="shared" si="8"/>
        <v>217496.43</v>
      </c>
      <c r="J20" s="203">
        <f t="shared" si="8"/>
        <v>0</v>
      </c>
      <c r="K20" s="203">
        <f t="shared" si="8"/>
        <v>0</v>
      </c>
      <c r="L20" s="203">
        <f t="shared" si="8"/>
        <v>0</v>
      </c>
      <c r="M20" s="203">
        <f t="shared" si="8"/>
        <v>0</v>
      </c>
      <c r="N20" s="203">
        <f t="shared" si="8"/>
        <v>0</v>
      </c>
      <c r="O20" s="203">
        <f>SUM(E20:N20)</f>
        <v>217496.43</v>
      </c>
    </row>
    <row r="21" spans="1:16" ht="36" customHeight="1" x14ac:dyDescent="0.3">
      <c r="A21" s="351" t="s">
        <v>235</v>
      </c>
      <c r="B21" s="352"/>
      <c r="C21" s="352"/>
      <c r="D21" s="353"/>
      <c r="E21" s="202">
        <f>E26</f>
        <v>0</v>
      </c>
      <c r="F21" s="202">
        <f t="shared" ref="F21:G21" si="9">F26</f>
        <v>0</v>
      </c>
      <c r="G21" s="202">
        <f t="shared" si="9"/>
        <v>0</v>
      </c>
      <c r="H21" s="203">
        <f>SUM(H23:H26)</f>
        <v>14178981</v>
      </c>
      <c r="I21" s="203">
        <f>SUM(I25:I26)</f>
        <v>14225487.57</v>
      </c>
      <c r="J21" s="203">
        <f>SUM(J23:J26)</f>
        <v>17990699.039999999</v>
      </c>
      <c r="K21" s="203">
        <f t="shared" ref="K21:N21" si="10">SUM(K23:K26)</f>
        <v>19237534.489999998</v>
      </c>
      <c r="L21" s="203">
        <f t="shared" si="10"/>
        <v>15583650</v>
      </c>
      <c r="M21" s="203">
        <f t="shared" si="10"/>
        <v>15894250</v>
      </c>
      <c r="N21" s="203">
        <f t="shared" si="10"/>
        <v>0</v>
      </c>
      <c r="O21" s="203">
        <f>SUM(E21:N21)</f>
        <v>97110602.099999994</v>
      </c>
    </row>
    <row r="22" spans="1:16" ht="36" customHeight="1" x14ac:dyDescent="0.3">
      <c r="A22" s="327" t="s">
        <v>14</v>
      </c>
      <c r="B22" s="327" t="s">
        <v>257</v>
      </c>
      <c r="C22" s="327" t="s">
        <v>243</v>
      </c>
      <c r="D22" s="204" t="s">
        <v>238</v>
      </c>
      <c r="E22" s="205">
        <f t="shared" ref="E22:J22" si="11">SUM(E23:E26)</f>
        <v>0</v>
      </c>
      <c r="F22" s="205">
        <f t="shared" si="11"/>
        <v>0</v>
      </c>
      <c r="G22" s="205">
        <f t="shared" si="11"/>
        <v>0</v>
      </c>
      <c r="H22" s="206">
        <f t="shared" si="11"/>
        <v>14178981</v>
      </c>
      <c r="I22" s="206">
        <f t="shared" si="11"/>
        <v>14442984</v>
      </c>
      <c r="J22" s="206">
        <f t="shared" si="11"/>
        <v>17990699.039999999</v>
      </c>
      <c r="K22" s="206">
        <f t="shared" ref="K22:O22" si="12">SUM(K23:K26)</f>
        <v>19237534.489999998</v>
      </c>
      <c r="L22" s="206">
        <f t="shared" si="12"/>
        <v>15583650</v>
      </c>
      <c r="M22" s="206">
        <f t="shared" si="12"/>
        <v>15894250</v>
      </c>
      <c r="N22" s="206">
        <f t="shared" si="12"/>
        <v>0</v>
      </c>
      <c r="O22" s="206">
        <f t="shared" si="12"/>
        <v>97328098.530000001</v>
      </c>
    </row>
    <row r="23" spans="1:16" ht="49.5" customHeight="1" x14ac:dyDescent="0.3">
      <c r="A23" s="328"/>
      <c r="B23" s="328"/>
      <c r="C23" s="328"/>
      <c r="D23" s="207" t="s">
        <v>50</v>
      </c>
      <c r="E23" s="208">
        <v>0</v>
      </c>
      <c r="F23" s="208">
        <v>0</v>
      </c>
      <c r="G23" s="208">
        <v>0</v>
      </c>
      <c r="H23" s="209">
        <v>0</v>
      </c>
      <c r="I23" s="209">
        <v>0</v>
      </c>
      <c r="J23" s="209">
        <v>0</v>
      </c>
      <c r="K23" s="209">
        <v>0</v>
      </c>
      <c r="L23" s="209">
        <v>0</v>
      </c>
      <c r="M23" s="209">
        <v>0</v>
      </c>
      <c r="N23" s="209">
        <v>0</v>
      </c>
      <c r="O23" s="209">
        <f>N23+M23+L23+K23+J23+I23+H23</f>
        <v>0</v>
      </c>
    </row>
    <row r="24" spans="1:16" ht="63" customHeight="1" x14ac:dyDescent="0.3">
      <c r="A24" s="328"/>
      <c r="B24" s="328"/>
      <c r="C24" s="328"/>
      <c r="D24" s="204" t="s">
        <v>236</v>
      </c>
      <c r="E24" s="210">
        <v>0</v>
      </c>
      <c r="F24" s="210">
        <v>0</v>
      </c>
      <c r="G24" s="210">
        <v>0</v>
      </c>
      <c r="H24" s="211">
        <v>0</v>
      </c>
      <c r="I24" s="209">
        <v>217496.43</v>
      </c>
      <c r="J24" s="209">
        <v>0</v>
      </c>
      <c r="K24" s="209">
        <v>0</v>
      </c>
      <c r="L24" s="209">
        <v>0</v>
      </c>
      <c r="M24" s="209">
        <v>0</v>
      </c>
      <c r="N24" s="209">
        <v>0</v>
      </c>
      <c r="O24" s="209">
        <f>N24+M24+L24+K24+J24+I24+H24</f>
        <v>217496.43</v>
      </c>
    </row>
    <row r="25" spans="1:16" ht="87.75" customHeight="1" x14ac:dyDescent="0.3">
      <c r="A25" s="328"/>
      <c r="B25" s="328"/>
      <c r="C25" s="328"/>
      <c r="D25" s="212" t="s">
        <v>235</v>
      </c>
      <c r="E25" s="210">
        <v>0</v>
      </c>
      <c r="F25" s="210">
        <v>0</v>
      </c>
      <c r="G25" s="210">
        <v>0</v>
      </c>
      <c r="H25" s="211">
        <v>14128981</v>
      </c>
      <c r="I25" s="213">
        <v>14129487.57</v>
      </c>
      <c r="J25" s="277">
        <v>17894699.039999999</v>
      </c>
      <c r="K25" s="213">
        <v>19141534.489999998</v>
      </c>
      <c r="L25" s="277">
        <v>15487650</v>
      </c>
      <c r="M25" s="213">
        <v>15798250</v>
      </c>
      <c r="N25" s="213"/>
      <c r="O25" s="213">
        <f>SUM(E25:N25)</f>
        <v>96580602.099999994</v>
      </c>
      <c r="P25" s="190"/>
    </row>
    <row r="26" spans="1:16" ht="88.5" customHeight="1" x14ac:dyDescent="0.3">
      <c r="A26" s="329"/>
      <c r="B26" s="329"/>
      <c r="C26" s="329"/>
      <c r="D26" s="204" t="s">
        <v>305</v>
      </c>
      <c r="E26" s="205">
        <v>0</v>
      </c>
      <c r="F26" s="205">
        <v>0</v>
      </c>
      <c r="G26" s="205">
        <v>0</v>
      </c>
      <c r="H26" s="206">
        <v>50000</v>
      </c>
      <c r="I26" s="209">
        <v>96000</v>
      </c>
      <c r="J26" s="209">
        <v>96000</v>
      </c>
      <c r="K26" s="209">
        <v>96000</v>
      </c>
      <c r="L26" s="209">
        <v>96000</v>
      </c>
      <c r="M26" s="209">
        <v>96000</v>
      </c>
      <c r="N26" s="209">
        <v>0</v>
      </c>
      <c r="O26" s="209">
        <f>SUM(E26:N26)</f>
        <v>530000</v>
      </c>
    </row>
    <row r="27" spans="1:16" ht="37.15" customHeight="1" thickBot="1" x14ac:dyDescent="0.35">
      <c r="A27" s="400" t="s">
        <v>258</v>
      </c>
      <c r="B27" s="401"/>
      <c r="C27" s="401"/>
      <c r="D27" s="401"/>
      <c r="E27" s="401"/>
      <c r="F27" s="401"/>
      <c r="G27" s="401"/>
      <c r="H27" s="401"/>
      <c r="I27" s="401"/>
      <c r="J27" s="401"/>
      <c r="K27" s="401"/>
      <c r="L27" s="401"/>
      <c r="M27" s="401"/>
      <c r="N27" s="401"/>
      <c r="O27" s="402"/>
    </row>
    <row r="28" spans="1:16" ht="35.25" customHeight="1" x14ac:dyDescent="0.3">
      <c r="A28" s="364" t="s">
        <v>238</v>
      </c>
      <c r="B28" s="375"/>
      <c r="C28" s="375"/>
      <c r="D28" s="365"/>
      <c r="E28" s="200">
        <f>E29+E30+E31</f>
        <v>0</v>
      </c>
      <c r="F28" s="200">
        <f t="shared" ref="F28:N28" si="13">F29+F30+F31</f>
        <v>0</v>
      </c>
      <c r="G28" s="200">
        <f t="shared" si="13"/>
        <v>0</v>
      </c>
      <c r="H28" s="201">
        <f t="shared" si="13"/>
        <v>6395763.4199999999</v>
      </c>
      <c r="I28" s="201">
        <f t="shared" si="13"/>
        <v>6860299.5300000003</v>
      </c>
      <c r="J28" s="201">
        <f>J29+J30+J31</f>
        <v>8298351</v>
      </c>
      <c r="K28" s="201">
        <f t="shared" si="13"/>
        <v>9120801.5099999998</v>
      </c>
      <c r="L28" s="201">
        <f t="shared" si="13"/>
        <v>7572830</v>
      </c>
      <c r="M28" s="201">
        <f t="shared" si="13"/>
        <v>7655860</v>
      </c>
      <c r="N28" s="201">
        <f t="shared" si="13"/>
        <v>0</v>
      </c>
      <c r="O28" s="201">
        <f>O29+O30+O31</f>
        <v>45903905.459999993</v>
      </c>
    </row>
    <row r="29" spans="1:16" ht="33.75" customHeight="1" x14ac:dyDescent="0.3">
      <c r="A29" s="397" t="s">
        <v>50</v>
      </c>
      <c r="B29" s="398"/>
      <c r="C29" s="398"/>
      <c r="D29" s="399"/>
      <c r="E29" s="202">
        <f>E33</f>
        <v>0</v>
      </c>
      <c r="F29" s="202">
        <f t="shared" ref="F29:N29" si="14">F33</f>
        <v>0</v>
      </c>
      <c r="G29" s="202">
        <f t="shared" si="14"/>
        <v>0</v>
      </c>
      <c r="H29" s="203">
        <f t="shared" si="14"/>
        <v>0</v>
      </c>
      <c r="I29" s="203">
        <f t="shared" si="14"/>
        <v>0</v>
      </c>
      <c r="J29" s="203">
        <f t="shared" si="14"/>
        <v>0</v>
      </c>
      <c r="K29" s="203">
        <f t="shared" si="14"/>
        <v>0</v>
      </c>
      <c r="L29" s="203">
        <f t="shared" si="14"/>
        <v>0</v>
      </c>
      <c r="M29" s="203">
        <f t="shared" si="14"/>
        <v>0</v>
      </c>
      <c r="N29" s="203">
        <f t="shared" si="14"/>
        <v>0</v>
      </c>
      <c r="O29" s="203">
        <f>O33</f>
        <v>0</v>
      </c>
    </row>
    <row r="30" spans="1:16" ht="30" customHeight="1" x14ac:dyDescent="0.3">
      <c r="A30" s="397" t="s">
        <v>236</v>
      </c>
      <c r="B30" s="398"/>
      <c r="C30" s="398"/>
      <c r="D30" s="399"/>
      <c r="E30" s="202">
        <f>E34</f>
        <v>0</v>
      </c>
      <c r="F30" s="202">
        <f t="shared" ref="F30:N30" si="15">F34</f>
        <v>0</v>
      </c>
      <c r="G30" s="202">
        <f t="shared" si="15"/>
        <v>0</v>
      </c>
      <c r="H30" s="203">
        <f t="shared" si="15"/>
        <v>0</v>
      </c>
      <c r="I30" s="203">
        <f t="shared" si="15"/>
        <v>117737.87</v>
      </c>
      <c r="J30" s="203">
        <f t="shared" si="15"/>
        <v>0</v>
      </c>
      <c r="K30" s="203">
        <f t="shared" si="15"/>
        <v>0</v>
      </c>
      <c r="L30" s="203">
        <f t="shared" si="15"/>
        <v>0</v>
      </c>
      <c r="M30" s="203">
        <f t="shared" si="15"/>
        <v>0</v>
      </c>
      <c r="N30" s="203">
        <f t="shared" si="15"/>
        <v>0</v>
      </c>
      <c r="O30" s="203">
        <f>O34</f>
        <v>117737.87</v>
      </c>
    </row>
    <row r="31" spans="1:16" ht="30.75" customHeight="1" x14ac:dyDescent="0.3">
      <c r="A31" s="397" t="s">
        <v>235</v>
      </c>
      <c r="B31" s="398"/>
      <c r="C31" s="398"/>
      <c r="D31" s="399"/>
      <c r="E31" s="202">
        <f>E36</f>
        <v>0</v>
      </c>
      <c r="F31" s="202">
        <f t="shared" ref="F31:G31" si="16">F36</f>
        <v>0</v>
      </c>
      <c r="G31" s="202">
        <f t="shared" si="16"/>
        <v>0</v>
      </c>
      <c r="H31" s="203">
        <f>H36+H35</f>
        <v>6395763.4199999999</v>
      </c>
      <c r="I31" s="203">
        <f>I36+I35</f>
        <v>6742561.6600000001</v>
      </c>
      <c r="J31" s="203">
        <f>J36+J35</f>
        <v>8298351</v>
      </c>
      <c r="K31" s="203">
        <f t="shared" ref="K31:N31" si="17">K36+K35</f>
        <v>9120801.5099999998</v>
      </c>
      <c r="L31" s="203">
        <f t="shared" si="17"/>
        <v>7572830</v>
      </c>
      <c r="M31" s="203">
        <f t="shared" si="17"/>
        <v>7655860</v>
      </c>
      <c r="N31" s="203">
        <f t="shared" si="17"/>
        <v>0</v>
      </c>
      <c r="O31" s="203">
        <f>SUM(E31:N31)</f>
        <v>45786167.589999996</v>
      </c>
    </row>
    <row r="32" spans="1:16" ht="37.5" customHeight="1" x14ac:dyDescent="0.3">
      <c r="A32" s="362" t="s">
        <v>8</v>
      </c>
      <c r="B32" s="327" t="s">
        <v>259</v>
      </c>
      <c r="C32" s="346" t="s">
        <v>276</v>
      </c>
      <c r="D32" s="204" t="s">
        <v>238</v>
      </c>
      <c r="E32" s="205">
        <f>SUM(E33:E36)</f>
        <v>0</v>
      </c>
      <c r="F32" s="205">
        <f t="shared" ref="F32:N32" si="18">SUM(F33:F36)</f>
        <v>0</v>
      </c>
      <c r="G32" s="205">
        <f t="shared" si="18"/>
        <v>0</v>
      </c>
      <c r="H32" s="206">
        <f t="shared" si="18"/>
        <v>6395763.4199999999</v>
      </c>
      <c r="I32" s="206">
        <f>SUM(I33:I36)</f>
        <v>6860299.5300000003</v>
      </c>
      <c r="J32" s="206">
        <f t="shared" si="18"/>
        <v>8298351</v>
      </c>
      <c r="K32" s="206">
        <f t="shared" si="18"/>
        <v>9120801.5099999998</v>
      </c>
      <c r="L32" s="206">
        <f t="shared" si="18"/>
        <v>7572830</v>
      </c>
      <c r="M32" s="206">
        <f t="shared" si="18"/>
        <v>7655860</v>
      </c>
      <c r="N32" s="206">
        <f t="shared" si="18"/>
        <v>0</v>
      </c>
      <c r="O32" s="206">
        <f>SUM(O33:O36)</f>
        <v>45903905.459999993</v>
      </c>
    </row>
    <row r="33" spans="1:15" ht="53.25" customHeight="1" x14ac:dyDescent="0.3">
      <c r="A33" s="363"/>
      <c r="B33" s="328"/>
      <c r="C33" s="347"/>
      <c r="D33" s="207" t="s">
        <v>50</v>
      </c>
      <c r="E33" s="208">
        <v>0</v>
      </c>
      <c r="F33" s="208">
        <v>0</v>
      </c>
      <c r="G33" s="208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f>N33+M33+L33+K33+J33+I33+H33</f>
        <v>0</v>
      </c>
    </row>
    <row r="34" spans="1:15" ht="72" customHeight="1" x14ac:dyDescent="0.3">
      <c r="A34" s="363"/>
      <c r="B34" s="328"/>
      <c r="C34" s="347"/>
      <c r="D34" s="204" t="s">
        <v>236</v>
      </c>
      <c r="E34" s="210">
        <v>0</v>
      </c>
      <c r="F34" s="210">
        <v>0</v>
      </c>
      <c r="G34" s="210">
        <v>0</v>
      </c>
      <c r="H34" s="211">
        <v>0</v>
      </c>
      <c r="I34" s="209">
        <v>117737.87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f>N34+M34+L34+K34+J34+I34+H34</f>
        <v>117737.87</v>
      </c>
    </row>
    <row r="35" spans="1:15" ht="93" customHeight="1" x14ac:dyDescent="0.3">
      <c r="A35" s="363"/>
      <c r="B35" s="328"/>
      <c r="C35" s="347"/>
      <c r="D35" s="212" t="s">
        <v>235</v>
      </c>
      <c r="E35" s="210">
        <v>0</v>
      </c>
      <c r="F35" s="210">
        <v>0</v>
      </c>
      <c r="G35" s="210">
        <v>0</v>
      </c>
      <c r="H35" s="211">
        <v>6389763.4199999999</v>
      </c>
      <c r="I35" s="213">
        <v>6736561.6600000001</v>
      </c>
      <c r="J35" s="213">
        <v>8291851</v>
      </c>
      <c r="K35" s="213">
        <v>9114301.5099999998</v>
      </c>
      <c r="L35" s="213">
        <v>7565830</v>
      </c>
      <c r="M35" s="213">
        <v>7648360</v>
      </c>
      <c r="N35" s="213"/>
      <c r="O35" s="213">
        <f>SUM(E35:N35)</f>
        <v>45746667.589999996</v>
      </c>
    </row>
    <row r="36" spans="1:15" ht="93" customHeight="1" thickBot="1" x14ac:dyDescent="0.35">
      <c r="A36" s="363"/>
      <c r="B36" s="328"/>
      <c r="C36" s="347"/>
      <c r="D36" s="212" t="s">
        <v>305</v>
      </c>
      <c r="E36" s="210">
        <v>0</v>
      </c>
      <c r="F36" s="210">
        <v>0</v>
      </c>
      <c r="G36" s="210">
        <v>0</v>
      </c>
      <c r="H36" s="211">
        <v>6000</v>
      </c>
      <c r="I36" s="213">
        <v>6000</v>
      </c>
      <c r="J36" s="213">
        <v>6500</v>
      </c>
      <c r="K36" s="213">
        <v>6500</v>
      </c>
      <c r="L36" s="213">
        <v>7000</v>
      </c>
      <c r="M36" s="213">
        <v>7500</v>
      </c>
      <c r="N36" s="213">
        <v>0</v>
      </c>
      <c r="O36" s="213">
        <f>SUM(E36:N36)</f>
        <v>39500</v>
      </c>
    </row>
    <row r="37" spans="1:15" ht="50.45" customHeight="1" thickBot="1" x14ac:dyDescent="0.35">
      <c r="A37" s="376" t="s">
        <v>260</v>
      </c>
      <c r="B37" s="377"/>
      <c r="C37" s="377"/>
      <c r="D37" s="377"/>
      <c r="E37" s="377"/>
      <c r="F37" s="377"/>
      <c r="G37" s="377"/>
      <c r="H37" s="377"/>
      <c r="I37" s="377"/>
      <c r="J37" s="377"/>
      <c r="K37" s="377"/>
      <c r="L37" s="377"/>
      <c r="M37" s="377"/>
      <c r="N37" s="377"/>
      <c r="O37" s="378"/>
    </row>
    <row r="38" spans="1:15" ht="32.25" customHeight="1" x14ac:dyDescent="0.3">
      <c r="A38" s="364" t="s">
        <v>238</v>
      </c>
      <c r="B38" s="375"/>
      <c r="C38" s="375"/>
      <c r="D38" s="365"/>
      <c r="E38" s="201">
        <f>E39+E40+E41</f>
        <v>200000</v>
      </c>
      <c r="F38" s="201">
        <f t="shared" ref="F38:N38" si="19">F39+F40+F41</f>
        <v>271520</v>
      </c>
      <c r="G38" s="201">
        <f t="shared" si="19"/>
        <v>39200</v>
      </c>
      <c r="H38" s="201">
        <f t="shared" si="19"/>
        <v>160341</v>
      </c>
      <c r="I38" s="201">
        <f t="shared" si="19"/>
        <v>200000</v>
      </c>
      <c r="J38" s="201">
        <f t="shared" si="19"/>
        <v>200000</v>
      </c>
      <c r="K38" s="201">
        <f t="shared" si="19"/>
        <v>200000</v>
      </c>
      <c r="L38" s="201">
        <f t="shared" si="19"/>
        <v>0</v>
      </c>
      <c r="M38" s="201">
        <f t="shared" si="19"/>
        <v>0</v>
      </c>
      <c r="N38" s="201">
        <f t="shared" si="19"/>
        <v>0</v>
      </c>
      <c r="O38" s="201">
        <f>O39+O40+O41</f>
        <v>1271061</v>
      </c>
    </row>
    <row r="39" spans="1:15" ht="36.75" customHeight="1" x14ac:dyDescent="0.3">
      <c r="A39" s="397" t="s">
        <v>50</v>
      </c>
      <c r="B39" s="398"/>
      <c r="C39" s="398"/>
      <c r="D39" s="399"/>
      <c r="E39" s="203">
        <f>E43</f>
        <v>0</v>
      </c>
      <c r="F39" s="203">
        <f t="shared" ref="F39:O39" si="20">F43</f>
        <v>0</v>
      </c>
      <c r="G39" s="203">
        <f t="shared" si="20"/>
        <v>0</v>
      </c>
      <c r="H39" s="203">
        <f t="shared" si="20"/>
        <v>0</v>
      </c>
      <c r="I39" s="203">
        <f t="shared" si="20"/>
        <v>0</v>
      </c>
      <c r="J39" s="203">
        <f t="shared" si="20"/>
        <v>0</v>
      </c>
      <c r="K39" s="203">
        <f t="shared" si="20"/>
        <v>0</v>
      </c>
      <c r="L39" s="203">
        <f t="shared" si="20"/>
        <v>0</v>
      </c>
      <c r="M39" s="203">
        <f t="shared" si="20"/>
        <v>0</v>
      </c>
      <c r="N39" s="203">
        <f t="shared" si="20"/>
        <v>0</v>
      </c>
      <c r="O39" s="203">
        <f t="shared" si="20"/>
        <v>0</v>
      </c>
    </row>
    <row r="40" spans="1:15" ht="25.5" customHeight="1" x14ac:dyDescent="0.3">
      <c r="A40" s="397" t="s">
        <v>236</v>
      </c>
      <c r="B40" s="398"/>
      <c r="C40" s="398"/>
      <c r="D40" s="399"/>
      <c r="E40" s="203">
        <f>E44</f>
        <v>0</v>
      </c>
      <c r="F40" s="203">
        <f t="shared" ref="F40:O40" si="21">F44</f>
        <v>0</v>
      </c>
      <c r="G40" s="203">
        <f t="shared" si="21"/>
        <v>0</v>
      </c>
      <c r="H40" s="203">
        <f t="shared" si="21"/>
        <v>0</v>
      </c>
      <c r="I40" s="203">
        <f t="shared" si="21"/>
        <v>0</v>
      </c>
      <c r="J40" s="203">
        <f t="shared" si="21"/>
        <v>0</v>
      </c>
      <c r="K40" s="203">
        <f t="shared" si="21"/>
        <v>0</v>
      </c>
      <c r="L40" s="203">
        <f t="shared" si="21"/>
        <v>0</v>
      </c>
      <c r="M40" s="203">
        <f t="shared" si="21"/>
        <v>0</v>
      </c>
      <c r="N40" s="203">
        <f t="shared" si="21"/>
        <v>0</v>
      </c>
      <c r="O40" s="203">
        <f t="shared" si="21"/>
        <v>0</v>
      </c>
    </row>
    <row r="41" spans="1:15" ht="30.75" customHeight="1" x14ac:dyDescent="0.3">
      <c r="A41" s="397" t="s">
        <v>235</v>
      </c>
      <c r="B41" s="398"/>
      <c r="C41" s="398"/>
      <c r="D41" s="399"/>
      <c r="E41" s="203">
        <f>E45</f>
        <v>200000</v>
      </c>
      <c r="F41" s="203">
        <f t="shared" ref="F41:N41" si="22">F45</f>
        <v>271520</v>
      </c>
      <c r="G41" s="203">
        <f t="shared" si="22"/>
        <v>39200</v>
      </c>
      <c r="H41" s="203">
        <f t="shared" si="22"/>
        <v>160341</v>
      </c>
      <c r="I41" s="203">
        <f t="shared" si="22"/>
        <v>200000</v>
      </c>
      <c r="J41" s="203">
        <f t="shared" si="22"/>
        <v>200000</v>
      </c>
      <c r="K41" s="203">
        <f t="shared" si="22"/>
        <v>200000</v>
      </c>
      <c r="L41" s="203">
        <f t="shared" si="22"/>
        <v>0</v>
      </c>
      <c r="M41" s="203">
        <f t="shared" si="22"/>
        <v>0</v>
      </c>
      <c r="N41" s="203">
        <f t="shared" si="22"/>
        <v>0</v>
      </c>
      <c r="O41" s="203">
        <f>O45</f>
        <v>1271061</v>
      </c>
    </row>
    <row r="42" spans="1:15" ht="54.6" customHeight="1" x14ac:dyDescent="0.3">
      <c r="A42" s="327" t="s">
        <v>32</v>
      </c>
      <c r="B42" s="327" t="s">
        <v>306</v>
      </c>
      <c r="C42" s="346" t="s">
        <v>243</v>
      </c>
      <c r="D42" s="204" t="s">
        <v>238</v>
      </c>
      <c r="E42" s="206">
        <f>E43+E44+E45</f>
        <v>200000</v>
      </c>
      <c r="F42" s="206">
        <f t="shared" ref="F42:N42" si="23">F43+F44+F45</f>
        <v>271520</v>
      </c>
      <c r="G42" s="206">
        <f t="shared" si="23"/>
        <v>39200</v>
      </c>
      <c r="H42" s="206">
        <f t="shared" si="23"/>
        <v>160341</v>
      </c>
      <c r="I42" s="206">
        <f t="shared" si="23"/>
        <v>200000</v>
      </c>
      <c r="J42" s="206">
        <f t="shared" si="23"/>
        <v>200000</v>
      </c>
      <c r="K42" s="206">
        <f t="shared" si="23"/>
        <v>200000</v>
      </c>
      <c r="L42" s="206">
        <f t="shared" si="23"/>
        <v>0</v>
      </c>
      <c r="M42" s="206">
        <f t="shared" si="23"/>
        <v>0</v>
      </c>
      <c r="N42" s="206">
        <f t="shared" si="23"/>
        <v>0</v>
      </c>
      <c r="O42" s="206">
        <f>O43+O44+O45</f>
        <v>1271061</v>
      </c>
    </row>
    <row r="43" spans="1:15" ht="49.15" customHeight="1" x14ac:dyDescent="0.3">
      <c r="A43" s="328"/>
      <c r="B43" s="328"/>
      <c r="C43" s="347"/>
      <c r="D43" s="207" t="s">
        <v>50</v>
      </c>
      <c r="E43" s="214">
        <v>0</v>
      </c>
      <c r="F43" s="214">
        <v>0</v>
      </c>
      <c r="G43" s="214">
        <v>0</v>
      </c>
      <c r="H43" s="209">
        <v>0</v>
      </c>
      <c r="I43" s="209">
        <v>0</v>
      </c>
      <c r="J43" s="209">
        <v>0</v>
      </c>
      <c r="K43" s="209">
        <v>0</v>
      </c>
      <c r="L43" s="209">
        <v>0</v>
      </c>
      <c r="M43" s="209">
        <v>0</v>
      </c>
      <c r="N43" s="209">
        <v>0</v>
      </c>
      <c r="O43" s="209">
        <f>SUM(E43:N43)</f>
        <v>0</v>
      </c>
    </row>
    <row r="44" spans="1:15" ht="71.25" customHeight="1" x14ac:dyDescent="0.3">
      <c r="A44" s="328"/>
      <c r="B44" s="328"/>
      <c r="C44" s="347"/>
      <c r="D44" s="204" t="s">
        <v>236</v>
      </c>
      <c r="E44" s="211">
        <v>0</v>
      </c>
      <c r="F44" s="211">
        <v>0</v>
      </c>
      <c r="G44" s="211">
        <v>0</v>
      </c>
      <c r="H44" s="211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  <c r="O44" s="209">
        <f>SUM(E44:N44)</f>
        <v>0</v>
      </c>
    </row>
    <row r="45" spans="1:15" ht="100.5" customHeight="1" thickBot="1" x14ac:dyDescent="0.35">
      <c r="A45" s="328"/>
      <c r="B45" s="328"/>
      <c r="C45" s="347"/>
      <c r="D45" s="212" t="s">
        <v>235</v>
      </c>
      <c r="E45" s="211">
        <v>200000</v>
      </c>
      <c r="F45" s="211">
        <v>271520</v>
      </c>
      <c r="G45" s="215">
        <v>39200</v>
      </c>
      <c r="H45" s="215">
        <v>160341</v>
      </c>
      <c r="I45" s="216">
        <v>200000</v>
      </c>
      <c r="J45" s="213">
        <v>200000</v>
      </c>
      <c r="K45" s="213">
        <v>200000</v>
      </c>
      <c r="L45" s="213">
        <v>0</v>
      </c>
      <c r="M45" s="213">
        <v>0</v>
      </c>
      <c r="N45" s="213">
        <v>0</v>
      </c>
      <c r="O45" s="213">
        <f>SUM(E45:N45)</f>
        <v>1271061</v>
      </c>
    </row>
    <row r="46" spans="1:15" ht="39.6" customHeight="1" thickBot="1" x14ac:dyDescent="0.35">
      <c r="A46" s="376" t="s">
        <v>265</v>
      </c>
      <c r="B46" s="377"/>
      <c r="C46" s="377"/>
      <c r="D46" s="377"/>
      <c r="E46" s="377"/>
      <c r="F46" s="377"/>
      <c r="G46" s="377"/>
      <c r="H46" s="377"/>
      <c r="I46" s="377"/>
      <c r="J46" s="377"/>
      <c r="K46" s="377"/>
      <c r="L46" s="377"/>
      <c r="M46" s="377"/>
      <c r="N46" s="377"/>
      <c r="O46" s="378"/>
    </row>
    <row r="47" spans="1:15" ht="28.5" customHeight="1" x14ac:dyDescent="0.3">
      <c r="A47" s="364" t="s">
        <v>238</v>
      </c>
      <c r="B47" s="375"/>
      <c r="C47" s="375"/>
      <c r="D47" s="365"/>
      <c r="E47" s="200">
        <f>E48+E49+E50</f>
        <v>0</v>
      </c>
      <c r="F47" s="200">
        <f>F48+F49+F50</f>
        <v>0</v>
      </c>
      <c r="G47" s="201">
        <f>G48+G49+G50</f>
        <v>695000</v>
      </c>
      <c r="H47" s="217">
        <f>H48+H49+H50</f>
        <v>1446693.94</v>
      </c>
      <c r="I47" s="217">
        <f t="shared" ref="I47:N47" si="24">I48+I49+I50</f>
        <v>1317638.3900000001</v>
      </c>
      <c r="J47" s="217">
        <f t="shared" si="24"/>
        <v>1462000</v>
      </c>
      <c r="K47" s="217">
        <f t="shared" si="24"/>
        <v>1045936.36</v>
      </c>
      <c r="L47" s="217">
        <f t="shared" si="24"/>
        <v>0</v>
      </c>
      <c r="M47" s="217">
        <f t="shared" si="24"/>
        <v>0</v>
      </c>
      <c r="N47" s="217">
        <f t="shared" si="24"/>
        <v>0</v>
      </c>
      <c r="O47" s="217">
        <f>O48+O49+O50</f>
        <v>5967268.6900000004</v>
      </c>
    </row>
    <row r="48" spans="1:15" ht="30" customHeight="1" x14ac:dyDescent="0.3">
      <c r="A48" s="397" t="s">
        <v>50</v>
      </c>
      <c r="B48" s="398"/>
      <c r="C48" s="398"/>
      <c r="D48" s="399"/>
      <c r="E48" s="202">
        <f>E52</f>
        <v>0</v>
      </c>
      <c r="F48" s="202">
        <f t="shared" ref="F48:N48" si="25">F52</f>
        <v>0</v>
      </c>
      <c r="G48" s="203">
        <f t="shared" si="25"/>
        <v>0</v>
      </c>
      <c r="H48" s="203">
        <f t="shared" si="25"/>
        <v>0</v>
      </c>
      <c r="I48" s="203">
        <f t="shared" si="25"/>
        <v>0</v>
      </c>
      <c r="J48" s="203">
        <f t="shared" si="25"/>
        <v>0</v>
      </c>
      <c r="K48" s="203">
        <f t="shared" si="25"/>
        <v>0</v>
      </c>
      <c r="L48" s="203">
        <f t="shared" si="25"/>
        <v>0</v>
      </c>
      <c r="M48" s="203">
        <f t="shared" si="25"/>
        <v>0</v>
      </c>
      <c r="N48" s="203">
        <f t="shared" si="25"/>
        <v>0</v>
      </c>
      <c r="O48" s="203">
        <f>SUM(E48:N48)</f>
        <v>0</v>
      </c>
    </row>
    <row r="49" spans="1:16" ht="30.75" customHeight="1" x14ac:dyDescent="0.3">
      <c r="A49" s="397" t="s">
        <v>236</v>
      </c>
      <c r="B49" s="398"/>
      <c r="C49" s="398"/>
      <c r="D49" s="399"/>
      <c r="E49" s="202">
        <f>E53</f>
        <v>0</v>
      </c>
      <c r="F49" s="202">
        <f t="shared" ref="F49:N49" si="26">F53</f>
        <v>0</v>
      </c>
      <c r="G49" s="203">
        <f t="shared" si="26"/>
        <v>0</v>
      </c>
      <c r="H49" s="203">
        <f t="shared" si="26"/>
        <v>0</v>
      </c>
      <c r="I49" s="203">
        <f t="shared" si="26"/>
        <v>0</v>
      </c>
      <c r="J49" s="203">
        <f t="shared" si="26"/>
        <v>0</v>
      </c>
      <c r="K49" s="203">
        <f t="shared" si="26"/>
        <v>0</v>
      </c>
      <c r="L49" s="203">
        <f t="shared" si="26"/>
        <v>0</v>
      </c>
      <c r="M49" s="203">
        <f t="shared" si="26"/>
        <v>0</v>
      </c>
      <c r="N49" s="203">
        <f t="shared" si="26"/>
        <v>0</v>
      </c>
      <c r="O49" s="203">
        <f>SUM(E49:N49)</f>
        <v>0</v>
      </c>
    </row>
    <row r="50" spans="1:16" ht="39.75" customHeight="1" x14ac:dyDescent="0.3">
      <c r="A50" s="397" t="s">
        <v>302</v>
      </c>
      <c r="B50" s="398"/>
      <c r="C50" s="398"/>
      <c r="D50" s="399"/>
      <c r="E50" s="202">
        <f>E55</f>
        <v>0</v>
      </c>
      <c r="F50" s="202">
        <f t="shared" ref="F50:N50" si="27">F55</f>
        <v>0</v>
      </c>
      <c r="G50" s="203">
        <f t="shared" si="27"/>
        <v>695000</v>
      </c>
      <c r="H50" s="203">
        <f>H55+H54</f>
        <v>1446693.94</v>
      </c>
      <c r="I50" s="203">
        <f t="shared" ref="I50:K50" si="28">I55+I54</f>
        <v>1317638.3900000001</v>
      </c>
      <c r="J50" s="218">
        <f t="shared" si="28"/>
        <v>1462000</v>
      </c>
      <c r="K50" s="203">
        <f t="shared" si="28"/>
        <v>1045936.36</v>
      </c>
      <c r="L50" s="203">
        <f t="shared" si="27"/>
        <v>0</v>
      </c>
      <c r="M50" s="203">
        <f t="shared" si="27"/>
        <v>0</v>
      </c>
      <c r="N50" s="203">
        <f t="shared" si="27"/>
        <v>0</v>
      </c>
      <c r="O50" s="203">
        <f>SUM(E50:N50)</f>
        <v>5967268.6900000004</v>
      </c>
    </row>
    <row r="51" spans="1:16" ht="47.25" customHeight="1" x14ac:dyDescent="0.3">
      <c r="A51" s="327" t="s">
        <v>261</v>
      </c>
      <c r="B51" s="327" t="s">
        <v>262</v>
      </c>
      <c r="C51" s="346" t="s">
        <v>243</v>
      </c>
      <c r="D51" s="204" t="s">
        <v>238</v>
      </c>
      <c r="E51" s="205">
        <f>SUM(E52:E55)</f>
        <v>0</v>
      </c>
      <c r="F51" s="205">
        <f t="shared" ref="F51:N51" si="29">SUM(F52:F55)</f>
        <v>0</v>
      </c>
      <c r="G51" s="206">
        <f t="shared" si="29"/>
        <v>695000</v>
      </c>
      <c r="H51" s="206">
        <f>SUM(H52:H55)</f>
        <v>1446693.94</v>
      </c>
      <c r="I51" s="206">
        <f t="shared" si="29"/>
        <v>1317638.3900000001</v>
      </c>
      <c r="J51" s="206">
        <f t="shared" si="29"/>
        <v>1462000</v>
      </c>
      <c r="K51" s="206">
        <f t="shared" si="29"/>
        <v>1045936.36</v>
      </c>
      <c r="L51" s="206">
        <f t="shared" si="29"/>
        <v>0</v>
      </c>
      <c r="M51" s="206">
        <f t="shared" si="29"/>
        <v>0</v>
      </c>
      <c r="N51" s="206">
        <f t="shared" si="29"/>
        <v>0</v>
      </c>
      <c r="O51" s="206">
        <f>SUM(O52:O55)</f>
        <v>5967268.6899999995</v>
      </c>
    </row>
    <row r="52" spans="1:16" ht="58.5" customHeight="1" x14ac:dyDescent="0.3">
      <c r="A52" s="328"/>
      <c r="B52" s="328"/>
      <c r="C52" s="347"/>
      <c r="D52" s="207" t="s">
        <v>50</v>
      </c>
      <c r="E52" s="208">
        <v>0</v>
      </c>
      <c r="F52" s="208">
        <v>0</v>
      </c>
      <c r="G52" s="214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  <c r="O52" s="209">
        <f>SUM(E52:N52)</f>
        <v>0</v>
      </c>
    </row>
    <row r="53" spans="1:16" ht="83.25" customHeight="1" x14ac:dyDescent="0.3">
      <c r="A53" s="328"/>
      <c r="B53" s="328"/>
      <c r="C53" s="347"/>
      <c r="D53" s="204" t="s">
        <v>236</v>
      </c>
      <c r="E53" s="210">
        <v>0</v>
      </c>
      <c r="F53" s="210">
        <v>0</v>
      </c>
      <c r="G53" s="211">
        <v>0</v>
      </c>
      <c r="H53" s="211">
        <v>0</v>
      </c>
      <c r="I53" s="209">
        <v>0</v>
      </c>
      <c r="J53" s="209">
        <v>0</v>
      </c>
      <c r="K53" s="209">
        <v>0</v>
      </c>
      <c r="L53" s="209">
        <v>0</v>
      </c>
      <c r="M53" s="209">
        <v>0</v>
      </c>
      <c r="N53" s="209">
        <v>0</v>
      </c>
      <c r="O53" s="209">
        <f>SUM(E53:N53)</f>
        <v>0</v>
      </c>
    </row>
    <row r="54" spans="1:16" ht="108" customHeight="1" x14ac:dyDescent="0.3">
      <c r="A54" s="328"/>
      <c r="B54" s="328"/>
      <c r="C54" s="347"/>
      <c r="D54" s="204" t="s">
        <v>235</v>
      </c>
      <c r="E54" s="210">
        <v>0</v>
      </c>
      <c r="F54" s="210">
        <v>0</v>
      </c>
      <c r="G54" s="215">
        <v>0</v>
      </c>
      <c r="H54" s="211">
        <v>793693.94</v>
      </c>
      <c r="I54" s="219">
        <v>643781.64</v>
      </c>
      <c r="J54" s="209">
        <v>800000</v>
      </c>
      <c r="K54" s="293">
        <v>605936.36</v>
      </c>
      <c r="L54" s="209">
        <v>0</v>
      </c>
      <c r="M54" s="209">
        <v>0</v>
      </c>
      <c r="N54" s="209">
        <v>0</v>
      </c>
      <c r="O54" s="209">
        <f>SUM(E54:N54)</f>
        <v>2843411.94</v>
      </c>
    </row>
    <row r="55" spans="1:16" ht="159" customHeight="1" thickBot="1" x14ac:dyDescent="0.35">
      <c r="A55" s="328"/>
      <c r="B55" s="328"/>
      <c r="C55" s="347"/>
      <c r="D55" s="212" t="s">
        <v>337</v>
      </c>
      <c r="E55" s="210">
        <v>0</v>
      </c>
      <c r="F55" s="210">
        <v>0</v>
      </c>
      <c r="G55" s="215">
        <v>695000</v>
      </c>
      <c r="H55" s="211">
        <v>653000</v>
      </c>
      <c r="I55" s="216">
        <v>673856.75</v>
      </c>
      <c r="J55" s="213">
        <v>662000</v>
      </c>
      <c r="K55" s="213">
        <v>440000</v>
      </c>
      <c r="L55" s="213">
        <v>0</v>
      </c>
      <c r="M55" s="213">
        <v>0</v>
      </c>
      <c r="N55" s="213">
        <v>0</v>
      </c>
      <c r="O55" s="213">
        <f>SUM(E55:N55)</f>
        <v>3123856.75</v>
      </c>
      <c r="P55" s="190"/>
    </row>
    <row r="56" spans="1:16" ht="42" customHeight="1" thickBot="1" x14ac:dyDescent="0.35">
      <c r="A56" s="376" t="s">
        <v>307</v>
      </c>
      <c r="B56" s="377"/>
      <c r="C56" s="377"/>
      <c r="D56" s="377"/>
      <c r="E56" s="377"/>
      <c r="F56" s="377"/>
      <c r="G56" s="377"/>
      <c r="H56" s="377"/>
      <c r="I56" s="377"/>
      <c r="J56" s="377"/>
      <c r="K56" s="377"/>
      <c r="L56" s="377"/>
      <c r="M56" s="377"/>
      <c r="N56" s="377"/>
      <c r="O56" s="378"/>
    </row>
    <row r="57" spans="1:16" ht="31.5" customHeight="1" x14ac:dyDescent="0.3">
      <c r="A57" s="357" t="s">
        <v>238</v>
      </c>
      <c r="B57" s="379"/>
      <c r="C57" s="379"/>
      <c r="D57" s="360"/>
      <c r="E57" s="220">
        <f>E58+E59+E60</f>
        <v>0</v>
      </c>
      <c r="F57" s="221">
        <f t="shared" ref="F57:N57" si="30">F58+F59+F60</f>
        <v>8752105</v>
      </c>
      <c r="G57" s="221">
        <f t="shared" si="30"/>
        <v>6293552</v>
      </c>
      <c r="H57" s="221">
        <f t="shared" si="30"/>
        <v>8908554.2699999996</v>
      </c>
      <c r="I57" s="221">
        <f t="shared" si="30"/>
        <v>3295616</v>
      </c>
      <c r="J57" s="221">
        <f>J58+J59+J60</f>
        <v>38893053.409999996</v>
      </c>
      <c r="K57" s="221">
        <f t="shared" si="30"/>
        <v>6271926.0599999996</v>
      </c>
      <c r="L57" s="221">
        <f t="shared" si="30"/>
        <v>0</v>
      </c>
      <c r="M57" s="221">
        <f t="shared" si="30"/>
        <v>0</v>
      </c>
      <c r="N57" s="221">
        <f t="shared" si="30"/>
        <v>0</v>
      </c>
      <c r="O57" s="221">
        <f>O58+O59+O60</f>
        <v>72414806.739999995</v>
      </c>
    </row>
    <row r="58" spans="1:16" ht="36.75" customHeight="1" x14ac:dyDescent="0.3">
      <c r="A58" s="351" t="s">
        <v>50</v>
      </c>
      <c r="B58" s="352"/>
      <c r="C58" s="352"/>
      <c r="D58" s="353"/>
      <c r="E58" s="222">
        <f>E62+E66+E86+E102+E117</f>
        <v>0</v>
      </c>
      <c r="F58" s="223">
        <f>F62+F66+F86+F102+F117+F147+F160</f>
        <v>0</v>
      </c>
      <c r="G58" s="223">
        <f>G62+G66+G86+G102+G117+G147+G160</f>
        <v>0</v>
      </c>
      <c r="H58" s="223">
        <f>H62+H66+H86+H102+H117+H147+H160+H151</f>
        <v>0</v>
      </c>
      <c r="I58" s="223">
        <f t="shared" ref="I58:N58" si="31">I62+I66+I86+I102+I117+I147+I160</f>
        <v>0</v>
      </c>
      <c r="J58" s="223">
        <f t="shared" si="31"/>
        <v>0</v>
      </c>
      <c r="K58" s="223">
        <f t="shared" si="31"/>
        <v>0</v>
      </c>
      <c r="L58" s="223">
        <f t="shared" si="31"/>
        <v>0</v>
      </c>
      <c r="M58" s="223">
        <f t="shared" si="31"/>
        <v>0</v>
      </c>
      <c r="N58" s="223">
        <f t="shared" si="31"/>
        <v>0</v>
      </c>
      <c r="O58" s="223">
        <f>SUM(E58:N58)</f>
        <v>0</v>
      </c>
    </row>
    <row r="59" spans="1:16" s="181" customFormat="1" ht="42.75" customHeight="1" x14ac:dyDescent="0.3">
      <c r="A59" s="351" t="s">
        <v>236</v>
      </c>
      <c r="B59" s="352"/>
      <c r="C59" s="352"/>
      <c r="D59" s="353"/>
      <c r="E59" s="222">
        <f>E63+E67+E87+E103+E117</f>
        <v>0</v>
      </c>
      <c r="F59" s="223">
        <f>F63+F67+F87+F103+F118+F148+F161</f>
        <v>7303655</v>
      </c>
      <c r="G59" s="223">
        <f>G63+G67+G87+G103+G118+G148+G161</f>
        <v>4776000</v>
      </c>
      <c r="H59" s="223">
        <f>H63+H67+H87+H103+H118+H148+H161</f>
        <v>6000000</v>
      </c>
      <c r="I59" s="223">
        <f>I63+I67+I87+I103+I118+I148+I161</f>
        <v>0</v>
      </c>
      <c r="J59" s="223">
        <f>J63+J67+J87+J103+J118+J148+J161</f>
        <v>37258440.979999997</v>
      </c>
      <c r="K59" s="223">
        <f>K63+K67+K87+K103+K118+K148+K161+K170</f>
        <v>6000000</v>
      </c>
      <c r="L59" s="223">
        <f>L63+L67+L87+L103+L118+L148+L161</f>
        <v>0</v>
      </c>
      <c r="M59" s="223">
        <f>M63+M67+M87+M103+M118+M148+M161</f>
        <v>0</v>
      </c>
      <c r="N59" s="223">
        <f>N63+N67+N87+N103+N118+N148+N161</f>
        <v>0</v>
      </c>
      <c r="O59" s="223">
        <f>SUM(E59:N59)</f>
        <v>61338095.979999997</v>
      </c>
    </row>
    <row r="60" spans="1:16" s="182" customFormat="1" ht="42" customHeight="1" x14ac:dyDescent="0.3">
      <c r="A60" s="351" t="s">
        <v>302</v>
      </c>
      <c r="B60" s="352"/>
      <c r="C60" s="352"/>
      <c r="D60" s="353"/>
      <c r="E60" s="222">
        <f>E64+E68+E88+E104+E119</f>
        <v>0</v>
      </c>
      <c r="F60" s="223">
        <f>F64+F68+F88+F104+F119+F149+F153+F157+F158+F162</f>
        <v>1448450</v>
      </c>
      <c r="G60" s="223">
        <f>G64+G68+G88+G104+G119+G149+G153+G157+G158+G162</f>
        <v>1517552</v>
      </c>
      <c r="H60" s="223">
        <f>H64+H68+H88+H104+H119+H149+H153+H157+H158+H162</f>
        <v>2908554.27</v>
      </c>
      <c r="I60" s="223">
        <f>I64+I68+I88+I104+I119+I149+I153+I157+I158+I162</f>
        <v>3295616</v>
      </c>
      <c r="J60" s="223">
        <f>J64+J68+J88+J104+J119+J149+J153+J157+J158+J162+J163+J166+J165</f>
        <v>1634612.43</v>
      </c>
      <c r="K60" s="223">
        <f>K64+K68+K88+K104+K119+K149+K153+K157+K158+K162+K163+K166+K171+K175</f>
        <v>271926.06</v>
      </c>
      <c r="L60" s="223">
        <f>L64+L68+L88+L104+L119+L149+L153+L157+L158+L162</f>
        <v>0</v>
      </c>
      <c r="M60" s="223">
        <f>M64+M68+M88+M104+M119+M149+M153+M157+M158+M162</f>
        <v>0</v>
      </c>
      <c r="N60" s="223">
        <f>N64+N68+N88+N104+N119+N149+N153+N157+N158+N162</f>
        <v>0</v>
      </c>
      <c r="O60" s="223">
        <f>SUM(E60:N60)</f>
        <v>11076710.76</v>
      </c>
    </row>
    <row r="61" spans="1:16" ht="36" customHeight="1" x14ac:dyDescent="0.3">
      <c r="A61" s="369" t="s">
        <v>263</v>
      </c>
      <c r="B61" s="322" t="s">
        <v>244</v>
      </c>
      <c r="C61" s="342" t="s">
        <v>243</v>
      </c>
      <c r="D61" s="204" t="s">
        <v>238</v>
      </c>
      <c r="E61" s="224">
        <f>E62+E63+E64</f>
        <v>0</v>
      </c>
      <c r="F61" s="225">
        <f t="shared" ref="F61:N61" si="32">F62+F63+F64</f>
        <v>544794</v>
      </c>
      <c r="G61" s="225">
        <f t="shared" si="32"/>
        <v>0</v>
      </c>
      <c r="H61" s="225">
        <f t="shared" si="32"/>
        <v>0</v>
      </c>
      <c r="I61" s="225">
        <f t="shared" si="32"/>
        <v>0</v>
      </c>
      <c r="J61" s="225">
        <f t="shared" si="32"/>
        <v>0</v>
      </c>
      <c r="K61" s="225">
        <f t="shared" si="32"/>
        <v>0</v>
      </c>
      <c r="L61" s="225">
        <f t="shared" si="32"/>
        <v>0</v>
      </c>
      <c r="M61" s="225">
        <f t="shared" si="32"/>
        <v>0</v>
      </c>
      <c r="N61" s="225">
        <f t="shared" si="32"/>
        <v>0</v>
      </c>
      <c r="O61" s="225">
        <f>O62+O63+O64</f>
        <v>544794</v>
      </c>
    </row>
    <row r="62" spans="1:16" ht="40.5" customHeight="1" x14ac:dyDescent="0.3">
      <c r="A62" s="341"/>
      <c r="B62" s="326"/>
      <c r="C62" s="343"/>
      <c r="D62" s="207" t="s">
        <v>50</v>
      </c>
      <c r="E62" s="226">
        <v>0</v>
      </c>
      <c r="F62" s="227">
        <v>0</v>
      </c>
      <c r="G62" s="227">
        <v>0</v>
      </c>
      <c r="H62" s="228">
        <v>0</v>
      </c>
      <c r="I62" s="228">
        <v>0</v>
      </c>
      <c r="J62" s="228">
        <v>0</v>
      </c>
      <c r="K62" s="228">
        <v>0</v>
      </c>
      <c r="L62" s="228">
        <v>0</v>
      </c>
      <c r="M62" s="228">
        <v>0</v>
      </c>
      <c r="N62" s="228">
        <v>0</v>
      </c>
      <c r="O62" s="228">
        <f>SUM(F62:N62)</f>
        <v>0</v>
      </c>
    </row>
    <row r="63" spans="1:16" s="181" customFormat="1" ht="73.5" customHeight="1" x14ac:dyDescent="0.3">
      <c r="A63" s="341"/>
      <c r="B63" s="326"/>
      <c r="C63" s="343"/>
      <c r="D63" s="204" t="s">
        <v>236</v>
      </c>
      <c r="E63" s="224">
        <v>0</v>
      </c>
      <c r="F63" s="225">
        <v>0</v>
      </c>
      <c r="G63" s="225">
        <v>0</v>
      </c>
      <c r="H63" s="228">
        <v>0</v>
      </c>
      <c r="I63" s="228">
        <v>0</v>
      </c>
      <c r="J63" s="228">
        <v>0</v>
      </c>
      <c r="K63" s="228">
        <v>0</v>
      </c>
      <c r="L63" s="228">
        <v>0</v>
      </c>
      <c r="M63" s="228">
        <v>0</v>
      </c>
      <c r="N63" s="228">
        <v>0</v>
      </c>
      <c r="O63" s="228">
        <f>SUM(F63:N63)</f>
        <v>0</v>
      </c>
    </row>
    <row r="64" spans="1:16" s="182" customFormat="1" ht="87.75" customHeight="1" x14ac:dyDescent="0.3">
      <c r="A64" s="357"/>
      <c r="B64" s="323"/>
      <c r="C64" s="360"/>
      <c r="D64" s="204" t="s">
        <v>235</v>
      </c>
      <c r="E64" s="224">
        <v>0</v>
      </c>
      <c r="F64" s="225">
        <v>544794</v>
      </c>
      <c r="G64" s="225">
        <v>0</v>
      </c>
      <c r="H64" s="228">
        <v>0</v>
      </c>
      <c r="I64" s="228">
        <v>0</v>
      </c>
      <c r="J64" s="228">
        <v>0</v>
      </c>
      <c r="K64" s="228">
        <v>0</v>
      </c>
      <c r="L64" s="228">
        <v>0</v>
      </c>
      <c r="M64" s="228">
        <v>0</v>
      </c>
      <c r="N64" s="228">
        <v>0</v>
      </c>
      <c r="O64" s="228">
        <f>SUM(F64:N64)</f>
        <v>544794</v>
      </c>
    </row>
    <row r="65" spans="1:15" s="184" customFormat="1" ht="40.5" customHeight="1" x14ac:dyDescent="0.3">
      <c r="A65" s="369" t="s">
        <v>267</v>
      </c>
      <c r="B65" s="322" t="s">
        <v>245</v>
      </c>
      <c r="C65" s="342"/>
      <c r="D65" s="204" t="s">
        <v>238</v>
      </c>
      <c r="E65" s="224">
        <f>E66+E67+E68</f>
        <v>0</v>
      </c>
      <c r="F65" s="225">
        <f t="shared" ref="F65:O65" si="33">F66+F67+F68</f>
        <v>8207311</v>
      </c>
      <c r="G65" s="225">
        <f t="shared" si="33"/>
        <v>4800000</v>
      </c>
      <c r="H65" s="225">
        <f t="shared" si="33"/>
        <v>0</v>
      </c>
      <c r="I65" s="225">
        <f t="shared" si="33"/>
        <v>0</v>
      </c>
      <c r="J65" s="225">
        <f t="shared" si="33"/>
        <v>0</v>
      </c>
      <c r="K65" s="225">
        <f t="shared" si="33"/>
        <v>0</v>
      </c>
      <c r="L65" s="225">
        <f t="shared" si="33"/>
        <v>0</v>
      </c>
      <c r="M65" s="225">
        <f t="shared" si="33"/>
        <v>0</v>
      </c>
      <c r="N65" s="225">
        <f t="shared" si="33"/>
        <v>0</v>
      </c>
      <c r="O65" s="225">
        <f t="shared" si="33"/>
        <v>13007311</v>
      </c>
    </row>
    <row r="66" spans="1:15" s="184" customFormat="1" ht="37.5" customHeight="1" x14ac:dyDescent="0.3">
      <c r="A66" s="341"/>
      <c r="B66" s="326"/>
      <c r="C66" s="343"/>
      <c r="D66" s="207" t="s">
        <v>50</v>
      </c>
      <c r="E66" s="226">
        <f>E70+E74+E78+E82</f>
        <v>0</v>
      </c>
      <c r="F66" s="227">
        <f t="shared" ref="F66:N66" si="34">F70+F74+F78+F82</f>
        <v>0</v>
      </c>
      <c r="G66" s="227">
        <f t="shared" si="34"/>
        <v>0</v>
      </c>
      <c r="H66" s="227">
        <f t="shared" si="34"/>
        <v>0</v>
      </c>
      <c r="I66" s="227">
        <f t="shared" si="34"/>
        <v>0</v>
      </c>
      <c r="J66" s="227">
        <f t="shared" si="34"/>
        <v>0</v>
      </c>
      <c r="K66" s="227">
        <f t="shared" si="34"/>
        <v>0</v>
      </c>
      <c r="L66" s="227">
        <f t="shared" si="34"/>
        <v>0</v>
      </c>
      <c r="M66" s="227">
        <f t="shared" si="34"/>
        <v>0</v>
      </c>
      <c r="N66" s="227">
        <f t="shared" si="34"/>
        <v>0</v>
      </c>
      <c r="O66" s="227">
        <f>SUM(F66:N66)</f>
        <v>0</v>
      </c>
    </row>
    <row r="67" spans="1:15" s="185" customFormat="1" ht="73.5" customHeight="1" x14ac:dyDescent="0.3">
      <c r="A67" s="341"/>
      <c r="B67" s="326"/>
      <c r="C67" s="343"/>
      <c r="D67" s="204" t="s">
        <v>236</v>
      </c>
      <c r="E67" s="224">
        <f>E71+E75+E79+E83</f>
        <v>0</v>
      </c>
      <c r="F67" s="225">
        <f t="shared" ref="F67:N67" si="35">F71+F75+F79+F83</f>
        <v>7303655</v>
      </c>
      <c r="G67" s="225">
        <f t="shared" si="35"/>
        <v>4776000</v>
      </c>
      <c r="H67" s="225">
        <f t="shared" si="35"/>
        <v>0</v>
      </c>
      <c r="I67" s="225">
        <f t="shared" si="35"/>
        <v>0</v>
      </c>
      <c r="J67" s="225">
        <f t="shared" si="35"/>
        <v>0</v>
      </c>
      <c r="K67" s="225">
        <f t="shared" si="35"/>
        <v>0</v>
      </c>
      <c r="L67" s="225">
        <f t="shared" si="35"/>
        <v>0</v>
      </c>
      <c r="M67" s="225">
        <f t="shared" si="35"/>
        <v>0</v>
      </c>
      <c r="N67" s="225">
        <f t="shared" si="35"/>
        <v>0</v>
      </c>
      <c r="O67" s="227">
        <f>SUM(F67:N67)</f>
        <v>12079655</v>
      </c>
    </row>
    <row r="68" spans="1:15" s="186" customFormat="1" ht="94.5" customHeight="1" x14ac:dyDescent="0.3">
      <c r="A68" s="357"/>
      <c r="B68" s="323"/>
      <c r="C68" s="360"/>
      <c r="D68" s="204" t="s">
        <v>235</v>
      </c>
      <c r="E68" s="224">
        <f>E72+E76+E80+E84</f>
        <v>0</v>
      </c>
      <c r="F68" s="225">
        <f t="shared" ref="F68:N68" si="36">F72+F76+F80+F84</f>
        <v>903656</v>
      </c>
      <c r="G68" s="225">
        <f t="shared" si="36"/>
        <v>24000</v>
      </c>
      <c r="H68" s="225">
        <f t="shared" si="36"/>
        <v>0</v>
      </c>
      <c r="I68" s="225">
        <f t="shared" si="36"/>
        <v>0</v>
      </c>
      <c r="J68" s="225">
        <f t="shared" si="36"/>
        <v>0</v>
      </c>
      <c r="K68" s="225">
        <f t="shared" si="36"/>
        <v>0</v>
      </c>
      <c r="L68" s="225">
        <f t="shared" si="36"/>
        <v>0</v>
      </c>
      <c r="M68" s="225">
        <f t="shared" si="36"/>
        <v>0</v>
      </c>
      <c r="N68" s="225">
        <f t="shared" si="36"/>
        <v>0</v>
      </c>
      <c r="O68" s="227">
        <f>SUM(F68:N68)</f>
        <v>927656</v>
      </c>
    </row>
    <row r="69" spans="1:15" s="186" customFormat="1" ht="57.75" customHeight="1" x14ac:dyDescent="0.3">
      <c r="A69" s="362" t="s">
        <v>268</v>
      </c>
      <c r="B69" s="327" t="s">
        <v>295</v>
      </c>
      <c r="C69" s="346" t="s">
        <v>246</v>
      </c>
      <c r="D69" s="204" t="s">
        <v>238</v>
      </c>
      <c r="E69" s="205">
        <f t="shared" ref="E69:N69" si="37">E70+E71+E72</f>
        <v>0</v>
      </c>
      <c r="F69" s="206">
        <f t="shared" si="37"/>
        <v>0</v>
      </c>
      <c r="G69" s="206">
        <f t="shared" si="37"/>
        <v>4800000</v>
      </c>
      <c r="H69" s="206">
        <f t="shared" si="37"/>
        <v>0</v>
      </c>
      <c r="I69" s="206">
        <f t="shared" si="37"/>
        <v>0</v>
      </c>
      <c r="J69" s="206">
        <f t="shared" si="37"/>
        <v>0</v>
      </c>
      <c r="K69" s="206">
        <f t="shared" si="37"/>
        <v>0</v>
      </c>
      <c r="L69" s="206">
        <f t="shared" si="37"/>
        <v>0</v>
      </c>
      <c r="M69" s="206">
        <f t="shared" si="37"/>
        <v>0</v>
      </c>
      <c r="N69" s="206">
        <f t="shared" si="37"/>
        <v>0</v>
      </c>
      <c r="O69" s="206">
        <f>O70+O71+O72</f>
        <v>4800000</v>
      </c>
    </row>
    <row r="70" spans="1:15" s="186" customFormat="1" ht="57.75" customHeight="1" x14ac:dyDescent="0.3">
      <c r="A70" s="363"/>
      <c r="B70" s="328"/>
      <c r="C70" s="347"/>
      <c r="D70" s="207" t="s">
        <v>50</v>
      </c>
      <c r="E70" s="208">
        <f>E78+E82+E86</f>
        <v>0</v>
      </c>
      <c r="F70" s="214">
        <f t="shared" ref="F70:N70" si="38">F78+F82+F86</f>
        <v>0</v>
      </c>
      <c r="G70" s="214">
        <f t="shared" si="38"/>
        <v>0</v>
      </c>
      <c r="H70" s="214">
        <f t="shared" si="38"/>
        <v>0</v>
      </c>
      <c r="I70" s="214">
        <f t="shared" si="38"/>
        <v>0</v>
      </c>
      <c r="J70" s="214">
        <f t="shared" si="38"/>
        <v>0</v>
      </c>
      <c r="K70" s="214">
        <f t="shared" si="38"/>
        <v>0</v>
      </c>
      <c r="L70" s="214">
        <f t="shared" si="38"/>
        <v>0</v>
      </c>
      <c r="M70" s="214">
        <f t="shared" si="38"/>
        <v>0</v>
      </c>
      <c r="N70" s="214">
        <f t="shared" si="38"/>
        <v>0</v>
      </c>
      <c r="O70" s="214">
        <f>SUM(E70:N70)</f>
        <v>0</v>
      </c>
    </row>
    <row r="71" spans="1:15" s="186" customFormat="1" ht="82.5" customHeight="1" x14ac:dyDescent="0.3">
      <c r="A71" s="363"/>
      <c r="B71" s="328"/>
      <c r="C71" s="347"/>
      <c r="D71" s="204" t="s">
        <v>236</v>
      </c>
      <c r="E71" s="205">
        <f>E79+E83+E87</f>
        <v>0</v>
      </c>
      <c r="F71" s="206">
        <v>0</v>
      </c>
      <c r="G71" s="206">
        <v>4776000</v>
      </c>
      <c r="H71" s="206">
        <f t="shared" ref="H71:N71" si="39">H79+H83+H87</f>
        <v>0</v>
      </c>
      <c r="I71" s="206">
        <v>0</v>
      </c>
      <c r="J71" s="206">
        <f t="shared" si="39"/>
        <v>0</v>
      </c>
      <c r="K71" s="206">
        <f t="shared" si="39"/>
        <v>0</v>
      </c>
      <c r="L71" s="206">
        <f t="shared" si="39"/>
        <v>0</v>
      </c>
      <c r="M71" s="206">
        <f t="shared" si="39"/>
        <v>0</v>
      </c>
      <c r="N71" s="206">
        <f t="shared" si="39"/>
        <v>0</v>
      </c>
      <c r="O71" s="214">
        <f>SUM(E71:N71)</f>
        <v>4776000</v>
      </c>
    </row>
    <row r="72" spans="1:15" s="186" customFormat="1" ht="90.75" customHeight="1" x14ac:dyDescent="0.3">
      <c r="A72" s="364"/>
      <c r="B72" s="329"/>
      <c r="C72" s="365"/>
      <c r="D72" s="204" t="s">
        <v>235</v>
      </c>
      <c r="E72" s="205">
        <f>E80+E84+E88</f>
        <v>0</v>
      </c>
      <c r="F72" s="206">
        <v>0</v>
      </c>
      <c r="G72" s="206">
        <v>24000</v>
      </c>
      <c r="H72" s="206">
        <v>0</v>
      </c>
      <c r="I72" s="206">
        <v>0</v>
      </c>
      <c r="J72" s="206">
        <f t="shared" ref="J72:N72" si="40">J80+J84+J88</f>
        <v>0</v>
      </c>
      <c r="K72" s="206">
        <f t="shared" si="40"/>
        <v>0</v>
      </c>
      <c r="L72" s="206">
        <f t="shared" si="40"/>
        <v>0</v>
      </c>
      <c r="M72" s="206">
        <f t="shared" si="40"/>
        <v>0</v>
      </c>
      <c r="N72" s="206">
        <f t="shared" si="40"/>
        <v>0</v>
      </c>
      <c r="O72" s="214">
        <f>SUM(E72:N72)</f>
        <v>24000</v>
      </c>
    </row>
    <row r="73" spans="1:15" ht="24.75" customHeight="1" x14ac:dyDescent="0.3">
      <c r="A73" s="370" t="s">
        <v>269</v>
      </c>
      <c r="B73" s="327" t="s">
        <v>247</v>
      </c>
      <c r="C73" s="346" t="s">
        <v>246</v>
      </c>
      <c r="D73" s="204" t="s">
        <v>238</v>
      </c>
      <c r="E73" s="205">
        <f>E74+E75+E76</f>
        <v>0</v>
      </c>
      <c r="F73" s="206">
        <f t="shared" ref="F73:O73" si="41">F74+F75+F76</f>
        <v>4800000</v>
      </c>
      <c r="G73" s="206">
        <f t="shared" si="41"/>
        <v>0</v>
      </c>
      <c r="H73" s="206">
        <f t="shared" si="41"/>
        <v>0</v>
      </c>
      <c r="I73" s="206">
        <f t="shared" si="41"/>
        <v>0</v>
      </c>
      <c r="J73" s="206">
        <f t="shared" si="41"/>
        <v>0</v>
      </c>
      <c r="K73" s="206">
        <f t="shared" si="41"/>
        <v>0</v>
      </c>
      <c r="L73" s="206">
        <f t="shared" si="41"/>
        <v>0</v>
      </c>
      <c r="M73" s="206">
        <f t="shared" si="41"/>
        <v>0</v>
      </c>
      <c r="N73" s="206">
        <f t="shared" si="41"/>
        <v>0</v>
      </c>
      <c r="O73" s="206">
        <f t="shared" si="41"/>
        <v>4800000</v>
      </c>
    </row>
    <row r="74" spans="1:15" ht="47.25" customHeight="1" x14ac:dyDescent="0.3">
      <c r="A74" s="363"/>
      <c r="B74" s="328"/>
      <c r="C74" s="347"/>
      <c r="D74" s="207" t="s">
        <v>50</v>
      </c>
      <c r="E74" s="208">
        <v>0</v>
      </c>
      <c r="F74" s="214">
        <v>0</v>
      </c>
      <c r="G74" s="214">
        <v>0</v>
      </c>
      <c r="H74" s="209">
        <v>0</v>
      </c>
      <c r="I74" s="209">
        <v>0</v>
      </c>
      <c r="J74" s="209">
        <v>0</v>
      </c>
      <c r="K74" s="209">
        <v>0</v>
      </c>
      <c r="L74" s="209">
        <v>0</v>
      </c>
      <c r="M74" s="209">
        <v>0</v>
      </c>
      <c r="N74" s="209">
        <v>0</v>
      </c>
      <c r="O74" s="209">
        <f>SUM(E74:N74)</f>
        <v>0</v>
      </c>
    </row>
    <row r="75" spans="1:15" s="181" customFormat="1" ht="65.25" customHeight="1" x14ac:dyDescent="0.3">
      <c r="A75" s="363"/>
      <c r="B75" s="328"/>
      <c r="C75" s="347"/>
      <c r="D75" s="204" t="s">
        <v>236</v>
      </c>
      <c r="E75" s="205">
        <v>0</v>
      </c>
      <c r="F75" s="206">
        <v>4776000</v>
      </c>
      <c r="G75" s="206">
        <v>0</v>
      </c>
      <c r="H75" s="209">
        <v>0</v>
      </c>
      <c r="I75" s="209">
        <v>0</v>
      </c>
      <c r="J75" s="209">
        <v>0</v>
      </c>
      <c r="K75" s="209">
        <v>0</v>
      </c>
      <c r="L75" s="209">
        <v>0</v>
      </c>
      <c r="M75" s="209">
        <v>0</v>
      </c>
      <c r="N75" s="209">
        <v>0</v>
      </c>
      <c r="O75" s="209">
        <f>SUM(E75:N75)</f>
        <v>4776000</v>
      </c>
    </row>
    <row r="76" spans="1:15" s="182" customFormat="1" ht="87.75" customHeight="1" x14ac:dyDescent="0.3">
      <c r="A76" s="364"/>
      <c r="B76" s="329"/>
      <c r="C76" s="365"/>
      <c r="D76" s="204" t="s">
        <v>235</v>
      </c>
      <c r="E76" s="205">
        <v>0</v>
      </c>
      <c r="F76" s="206">
        <v>24000</v>
      </c>
      <c r="G76" s="206">
        <v>0</v>
      </c>
      <c r="H76" s="209">
        <v>0</v>
      </c>
      <c r="I76" s="209">
        <v>0</v>
      </c>
      <c r="J76" s="209">
        <v>0</v>
      </c>
      <c r="K76" s="209">
        <v>0</v>
      </c>
      <c r="L76" s="209">
        <v>0</v>
      </c>
      <c r="M76" s="209">
        <v>0</v>
      </c>
      <c r="N76" s="209">
        <v>0</v>
      </c>
      <c r="O76" s="209">
        <f>SUM(E76:N76)</f>
        <v>24000</v>
      </c>
    </row>
    <row r="77" spans="1:15" ht="38.25" customHeight="1" x14ac:dyDescent="0.3">
      <c r="A77" s="370" t="s">
        <v>270</v>
      </c>
      <c r="B77" s="327" t="s">
        <v>248</v>
      </c>
      <c r="C77" s="346" t="s">
        <v>246</v>
      </c>
      <c r="D77" s="204" t="s">
        <v>238</v>
      </c>
      <c r="E77" s="205">
        <f>E78+E79+E80</f>
        <v>0</v>
      </c>
      <c r="F77" s="206">
        <f t="shared" ref="F77:O77" si="42">F78+F79+F80</f>
        <v>3367096</v>
      </c>
      <c r="G77" s="206">
        <f t="shared" si="42"/>
        <v>0</v>
      </c>
      <c r="H77" s="206">
        <f t="shared" si="42"/>
        <v>0</v>
      </c>
      <c r="I77" s="206">
        <f t="shared" si="42"/>
        <v>0</v>
      </c>
      <c r="J77" s="206">
        <f t="shared" si="42"/>
        <v>0</v>
      </c>
      <c r="K77" s="206">
        <f t="shared" si="42"/>
        <v>0</v>
      </c>
      <c r="L77" s="206">
        <f t="shared" si="42"/>
        <v>0</v>
      </c>
      <c r="M77" s="206">
        <f t="shared" si="42"/>
        <v>0</v>
      </c>
      <c r="N77" s="206">
        <f t="shared" si="42"/>
        <v>0</v>
      </c>
      <c r="O77" s="206">
        <f t="shared" si="42"/>
        <v>3367096</v>
      </c>
    </row>
    <row r="78" spans="1:15" ht="42.75" customHeight="1" x14ac:dyDescent="0.3">
      <c r="A78" s="363"/>
      <c r="B78" s="328"/>
      <c r="C78" s="347"/>
      <c r="D78" s="207" t="s">
        <v>50</v>
      </c>
      <c r="E78" s="208">
        <v>0</v>
      </c>
      <c r="F78" s="214">
        <v>0</v>
      </c>
      <c r="G78" s="214">
        <v>0</v>
      </c>
      <c r="H78" s="209">
        <v>0</v>
      </c>
      <c r="I78" s="209">
        <v>0</v>
      </c>
      <c r="J78" s="209">
        <v>0</v>
      </c>
      <c r="K78" s="209">
        <v>0</v>
      </c>
      <c r="L78" s="209">
        <v>0</v>
      </c>
      <c r="M78" s="209">
        <v>0</v>
      </c>
      <c r="N78" s="209">
        <v>0</v>
      </c>
      <c r="O78" s="209">
        <f>SUM(F78:N78)</f>
        <v>0</v>
      </c>
    </row>
    <row r="79" spans="1:15" s="181" customFormat="1" ht="75.75" customHeight="1" x14ac:dyDescent="0.3">
      <c r="A79" s="363"/>
      <c r="B79" s="328"/>
      <c r="C79" s="347"/>
      <c r="D79" s="204" t="s">
        <v>236</v>
      </c>
      <c r="E79" s="205">
        <v>0</v>
      </c>
      <c r="F79" s="206">
        <v>2527655</v>
      </c>
      <c r="G79" s="206">
        <v>0</v>
      </c>
      <c r="H79" s="209">
        <v>0</v>
      </c>
      <c r="I79" s="209">
        <v>0</v>
      </c>
      <c r="J79" s="209">
        <v>0</v>
      </c>
      <c r="K79" s="209">
        <v>0</v>
      </c>
      <c r="L79" s="209">
        <v>0</v>
      </c>
      <c r="M79" s="209">
        <v>0</v>
      </c>
      <c r="N79" s="209">
        <v>0</v>
      </c>
      <c r="O79" s="209">
        <f>SUM(F79:N79)</f>
        <v>2527655</v>
      </c>
    </row>
    <row r="80" spans="1:15" s="182" customFormat="1" ht="92.25" customHeight="1" x14ac:dyDescent="0.3">
      <c r="A80" s="364"/>
      <c r="B80" s="329"/>
      <c r="C80" s="365"/>
      <c r="D80" s="204" t="s">
        <v>235</v>
      </c>
      <c r="E80" s="205">
        <v>0</v>
      </c>
      <c r="F80" s="206">
        <v>839441</v>
      </c>
      <c r="G80" s="206">
        <v>0</v>
      </c>
      <c r="H80" s="209">
        <v>0</v>
      </c>
      <c r="I80" s="209">
        <v>0</v>
      </c>
      <c r="J80" s="209">
        <v>0</v>
      </c>
      <c r="K80" s="209">
        <v>0</v>
      </c>
      <c r="L80" s="209">
        <v>0</v>
      </c>
      <c r="M80" s="209">
        <v>0</v>
      </c>
      <c r="N80" s="209">
        <v>0</v>
      </c>
      <c r="O80" s="209">
        <f>SUM(F80:N80)</f>
        <v>839441</v>
      </c>
    </row>
    <row r="81" spans="1:15" ht="39" customHeight="1" x14ac:dyDescent="0.3">
      <c r="A81" s="362" t="s">
        <v>294</v>
      </c>
      <c r="B81" s="327" t="s">
        <v>249</v>
      </c>
      <c r="C81" s="346" t="s">
        <v>251</v>
      </c>
      <c r="D81" s="204" t="s">
        <v>238</v>
      </c>
      <c r="E81" s="205">
        <f>E82+E83+E84</f>
        <v>0</v>
      </c>
      <c r="F81" s="206">
        <f t="shared" ref="F81:O81" si="43">F82+F83+F84</f>
        <v>40215</v>
      </c>
      <c r="G81" s="206">
        <f t="shared" si="43"/>
        <v>0</v>
      </c>
      <c r="H81" s="206">
        <f t="shared" si="43"/>
        <v>0</v>
      </c>
      <c r="I81" s="206">
        <f t="shared" si="43"/>
        <v>0</v>
      </c>
      <c r="J81" s="206">
        <f t="shared" si="43"/>
        <v>0</v>
      </c>
      <c r="K81" s="206">
        <f t="shared" si="43"/>
        <v>0</v>
      </c>
      <c r="L81" s="206">
        <f t="shared" si="43"/>
        <v>0</v>
      </c>
      <c r="M81" s="206">
        <f t="shared" si="43"/>
        <v>0</v>
      </c>
      <c r="N81" s="206">
        <f t="shared" si="43"/>
        <v>0</v>
      </c>
      <c r="O81" s="206">
        <f t="shared" si="43"/>
        <v>40215</v>
      </c>
    </row>
    <row r="82" spans="1:15" ht="57" customHeight="1" x14ac:dyDescent="0.3">
      <c r="A82" s="363"/>
      <c r="B82" s="328"/>
      <c r="C82" s="347"/>
      <c r="D82" s="207" t="s">
        <v>50</v>
      </c>
      <c r="E82" s="208">
        <v>0</v>
      </c>
      <c r="F82" s="214">
        <v>0</v>
      </c>
      <c r="G82" s="214">
        <v>0</v>
      </c>
      <c r="H82" s="209">
        <v>0</v>
      </c>
      <c r="I82" s="209">
        <v>0</v>
      </c>
      <c r="J82" s="209">
        <v>0</v>
      </c>
      <c r="K82" s="209">
        <v>0</v>
      </c>
      <c r="L82" s="209">
        <v>0</v>
      </c>
      <c r="M82" s="209">
        <v>0</v>
      </c>
      <c r="N82" s="209">
        <v>0</v>
      </c>
      <c r="O82" s="209">
        <f>SUM(E82:N82)</f>
        <v>0</v>
      </c>
    </row>
    <row r="83" spans="1:15" s="181" customFormat="1" ht="92.25" customHeight="1" x14ac:dyDescent="0.3">
      <c r="A83" s="363"/>
      <c r="B83" s="328"/>
      <c r="C83" s="347"/>
      <c r="D83" s="204" t="s">
        <v>236</v>
      </c>
      <c r="E83" s="205">
        <v>0</v>
      </c>
      <c r="F83" s="206">
        <v>0</v>
      </c>
      <c r="G83" s="206">
        <v>0</v>
      </c>
      <c r="H83" s="209">
        <v>0</v>
      </c>
      <c r="I83" s="209">
        <v>0</v>
      </c>
      <c r="J83" s="209">
        <v>0</v>
      </c>
      <c r="K83" s="209">
        <v>0</v>
      </c>
      <c r="L83" s="209">
        <v>0</v>
      </c>
      <c r="M83" s="209">
        <v>0</v>
      </c>
      <c r="N83" s="209">
        <v>0</v>
      </c>
      <c r="O83" s="209">
        <f>SUM(E83:N83)</f>
        <v>0</v>
      </c>
    </row>
    <row r="84" spans="1:15" s="182" customFormat="1" ht="87" customHeight="1" x14ac:dyDescent="0.3">
      <c r="A84" s="364"/>
      <c r="B84" s="329"/>
      <c r="C84" s="365"/>
      <c r="D84" s="204" t="s">
        <v>235</v>
      </c>
      <c r="E84" s="205">
        <v>0</v>
      </c>
      <c r="F84" s="206">
        <v>40215</v>
      </c>
      <c r="G84" s="206">
        <v>0</v>
      </c>
      <c r="H84" s="209">
        <v>0</v>
      </c>
      <c r="I84" s="209">
        <v>0</v>
      </c>
      <c r="J84" s="209">
        <v>0</v>
      </c>
      <c r="K84" s="209">
        <v>0</v>
      </c>
      <c r="L84" s="209">
        <v>0</v>
      </c>
      <c r="M84" s="209">
        <v>0</v>
      </c>
      <c r="N84" s="209">
        <v>0</v>
      </c>
      <c r="O84" s="209">
        <f>SUM(E84:N84)</f>
        <v>40215</v>
      </c>
    </row>
    <row r="85" spans="1:15" ht="24.75" customHeight="1" x14ac:dyDescent="0.3">
      <c r="A85" s="369" t="s">
        <v>271</v>
      </c>
      <c r="B85" s="322" t="s">
        <v>250</v>
      </c>
      <c r="C85" s="342"/>
      <c r="D85" s="204" t="s">
        <v>238</v>
      </c>
      <c r="E85" s="229">
        <f>E86+E87+E88</f>
        <v>0</v>
      </c>
      <c r="F85" s="230">
        <f t="shared" ref="F85:N85" si="44">F86+F87+F88</f>
        <v>0</v>
      </c>
      <c r="G85" s="230">
        <f t="shared" si="44"/>
        <v>1493552</v>
      </c>
      <c r="H85" s="230">
        <f t="shared" si="44"/>
        <v>0</v>
      </c>
      <c r="I85" s="230">
        <f t="shared" si="44"/>
        <v>0</v>
      </c>
      <c r="J85" s="230">
        <f t="shared" si="44"/>
        <v>0</v>
      </c>
      <c r="K85" s="230">
        <f t="shared" si="44"/>
        <v>0</v>
      </c>
      <c r="L85" s="230">
        <f t="shared" si="44"/>
        <v>0</v>
      </c>
      <c r="M85" s="230">
        <f t="shared" si="44"/>
        <v>0</v>
      </c>
      <c r="N85" s="230">
        <f t="shared" si="44"/>
        <v>0</v>
      </c>
      <c r="O85" s="230">
        <f>O86+O87+O88</f>
        <v>1493552</v>
      </c>
    </row>
    <row r="86" spans="1:15" ht="71.25" customHeight="1" x14ac:dyDescent="0.3">
      <c r="A86" s="341"/>
      <c r="B86" s="326"/>
      <c r="C86" s="343"/>
      <c r="D86" s="207" t="s">
        <v>50</v>
      </c>
      <c r="E86" s="231">
        <f>E90+E94+E98</f>
        <v>0</v>
      </c>
      <c r="F86" s="232">
        <f t="shared" ref="F86:N86" si="45">F90+F94+F98</f>
        <v>0</v>
      </c>
      <c r="G86" s="232">
        <f t="shared" si="45"/>
        <v>0</v>
      </c>
      <c r="H86" s="232">
        <f t="shared" si="45"/>
        <v>0</v>
      </c>
      <c r="I86" s="232">
        <f t="shared" si="45"/>
        <v>0</v>
      </c>
      <c r="J86" s="232">
        <f t="shared" si="45"/>
        <v>0</v>
      </c>
      <c r="K86" s="232">
        <f t="shared" si="45"/>
        <v>0</v>
      </c>
      <c r="L86" s="232">
        <f t="shared" si="45"/>
        <v>0</v>
      </c>
      <c r="M86" s="232">
        <f t="shared" si="45"/>
        <v>0</v>
      </c>
      <c r="N86" s="232">
        <f t="shared" si="45"/>
        <v>0</v>
      </c>
      <c r="O86" s="232">
        <f>SUM(E86:N86)</f>
        <v>0</v>
      </c>
    </row>
    <row r="87" spans="1:15" s="181" customFormat="1" ht="72" customHeight="1" x14ac:dyDescent="0.3">
      <c r="A87" s="341"/>
      <c r="B87" s="326"/>
      <c r="C87" s="343"/>
      <c r="D87" s="204" t="s">
        <v>236</v>
      </c>
      <c r="E87" s="229">
        <f>E91+E95+E99</f>
        <v>0</v>
      </c>
      <c r="F87" s="230">
        <f t="shared" ref="F87:N87" si="46">F91+F95+F99</f>
        <v>0</v>
      </c>
      <c r="G87" s="230">
        <f t="shared" si="46"/>
        <v>0</v>
      </c>
      <c r="H87" s="230">
        <f t="shared" si="46"/>
        <v>0</v>
      </c>
      <c r="I87" s="230">
        <f t="shared" si="46"/>
        <v>0</v>
      </c>
      <c r="J87" s="230">
        <f t="shared" si="46"/>
        <v>0</v>
      </c>
      <c r="K87" s="230">
        <f t="shared" si="46"/>
        <v>0</v>
      </c>
      <c r="L87" s="230">
        <f t="shared" si="46"/>
        <v>0</v>
      </c>
      <c r="M87" s="230">
        <f t="shared" si="46"/>
        <v>0</v>
      </c>
      <c r="N87" s="230">
        <f t="shared" si="46"/>
        <v>0</v>
      </c>
      <c r="O87" s="232">
        <f>SUM(E87:N87)</f>
        <v>0</v>
      </c>
    </row>
    <row r="88" spans="1:15" s="182" customFormat="1" ht="84.75" customHeight="1" x14ac:dyDescent="0.3">
      <c r="A88" s="357"/>
      <c r="B88" s="323"/>
      <c r="C88" s="360"/>
      <c r="D88" s="204" t="s">
        <v>235</v>
      </c>
      <c r="E88" s="229">
        <f>E92+E96+E100</f>
        <v>0</v>
      </c>
      <c r="F88" s="230">
        <f t="shared" ref="F88:N88" si="47">F92+F96+F100</f>
        <v>0</v>
      </c>
      <c r="G88" s="230">
        <f>G92+G96+G100</f>
        <v>1493552</v>
      </c>
      <c r="H88" s="230">
        <f t="shared" si="47"/>
        <v>0</v>
      </c>
      <c r="I88" s="230">
        <f t="shared" si="47"/>
        <v>0</v>
      </c>
      <c r="J88" s="230">
        <f t="shared" si="47"/>
        <v>0</v>
      </c>
      <c r="K88" s="230">
        <f t="shared" si="47"/>
        <v>0</v>
      </c>
      <c r="L88" s="230">
        <f t="shared" si="47"/>
        <v>0</v>
      </c>
      <c r="M88" s="230">
        <f t="shared" si="47"/>
        <v>0</v>
      </c>
      <c r="N88" s="230">
        <f t="shared" si="47"/>
        <v>0</v>
      </c>
      <c r="O88" s="232">
        <f>SUM(E88:N88)</f>
        <v>1493552</v>
      </c>
    </row>
    <row r="89" spans="1:15" ht="32.25" customHeight="1" x14ac:dyDescent="0.3">
      <c r="A89" s="370" t="s">
        <v>272</v>
      </c>
      <c r="B89" s="327" t="s">
        <v>253</v>
      </c>
      <c r="C89" s="346" t="s">
        <v>252</v>
      </c>
      <c r="D89" s="204" t="s">
        <v>238</v>
      </c>
      <c r="E89" s="205">
        <f>E90+E91+E92</f>
        <v>0</v>
      </c>
      <c r="F89" s="206">
        <f t="shared" ref="F89:N89" si="48">F90+F91+F92</f>
        <v>0</v>
      </c>
      <c r="G89" s="206">
        <f t="shared" si="48"/>
        <v>571000</v>
      </c>
      <c r="H89" s="206">
        <f t="shared" si="48"/>
        <v>0</v>
      </c>
      <c r="I89" s="206">
        <f t="shared" si="48"/>
        <v>0</v>
      </c>
      <c r="J89" s="206">
        <f t="shared" si="48"/>
        <v>0</v>
      </c>
      <c r="K89" s="206">
        <f t="shared" si="48"/>
        <v>0</v>
      </c>
      <c r="L89" s="206">
        <f t="shared" si="48"/>
        <v>0</v>
      </c>
      <c r="M89" s="206">
        <f t="shared" si="48"/>
        <v>0</v>
      </c>
      <c r="N89" s="206">
        <f t="shared" si="48"/>
        <v>0</v>
      </c>
      <c r="O89" s="206">
        <f>O90+O91+O92</f>
        <v>571000</v>
      </c>
    </row>
    <row r="90" spans="1:15" ht="44.25" customHeight="1" x14ac:dyDescent="0.3">
      <c r="A90" s="363"/>
      <c r="B90" s="328"/>
      <c r="C90" s="347"/>
      <c r="D90" s="207" t="s">
        <v>50</v>
      </c>
      <c r="E90" s="208">
        <v>0</v>
      </c>
      <c r="F90" s="214">
        <v>0</v>
      </c>
      <c r="G90" s="214">
        <v>0</v>
      </c>
      <c r="H90" s="209">
        <v>0</v>
      </c>
      <c r="I90" s="209">
        <v>0</v>
      </c>
      <c r="J90" s="209">
        <v>0</v>
      </c>
      <c r="K90" s="209">
        <v>0</v>
      </c>
      <c r="L90" s="209">
        <v>0</v>
      </c>
      <c r="M90" s="209">
        <v>0</v>
      </c>
      <c r="N90" s="209">
        <v>0</v>
      </c>
      <c r="O90" s="209">
        <f>SUM(F90:N90)</f>
        <v>0</v>
      </c>
    </row>
    <row r="91" spans="1:15" s="181" customFormat="1" ht="78.75" customHeight="1" x14ac:dyDescent="0.3">
      <c r="A91" s="363"/>
      <c r="B91" s="328"/>
      <c r="C91" s="347"/>
      <c r="D91" s="204" t="s">
        <v>236</v>
      </c>
      <c r="E91" s="205">
        <v>0</v>
      </c>
      <c r="F91" s="206">
        <v>0</v>
      </c>
      <c r="G91" s="206">
        <v>0</v>
      </c>
      <c r="H91" s="209">
        <v>0</v>
      </c>
      <c r="I91" s="209">
        <v>0</v>
      </c>
      <c r="J91" s="209">
        <v>0</v>
      </c>
      <c r="K91" s="209">
        <v>0</v>
      </c>
      <c r="L91" s="209">
        <v>0</v>
      </c>
      <c r="M91" s="209">
        <v>0</v>
      </c>
      <c r="N91" s="209">
        <v>0</v>
      </c>
      <c r="O91" s="209">
        <f>SUM(F91:N91)</f>
        <v>0</v>
      </c>
    </row>
    <row r="92" spans="1:15" s="182" customFormat="1" ht="87" customHeight="1" x14ac:dyDescent="0.3">
      <c r="A92" s="364"/>
      <c r="B92" s="329"/>
      <c r="C92" s="365"/>
      <c r="D92" s="204" t="s">
        <v>235</v>
      </c>
      <c r="E92" s="205">
        <v>0</v>
      </c>
      <c r="F92" s="206">
        <v>0</v>
      </c>
      <c r="G92" s="206">
        <v>571000</v>
      </c>
      <c r="H92" s="209">
        <v>0</v>
      </c>
      <c r="I92" s="209">
        <v>0</v>
      </c>
      <c r="J92" s="209">
        <v>0</v>
      </c>
      <c r="K92" s="209">
        <v>0</v>
      </c>
      <c r="L92" s="209">
        <v>0</v>
      </c>
      <c r="M92" s="209">
        <v>0</v>
      </c>
      <c r="N92" s="209">
        <v>0</v>
      </c>
      <c r="O92" s="209">
        <f>SUM(F92:N92)</f>
        <v>571000</v>
      </c>
    </row>
    <row r="93" spans="1:15" s="182" customFormat="1" ht="42" customHeight="1" x14ac:dyDescent="0.3">
      <c r="A93" s="362" t="s">
        <v>273</v>
      </c>
      <c r="B93" s="327" t="s">
        <v>254</v>
      </c>
      <c r="C93" s="346" t="s">
        <v>252</v>
      </c>
      <c r="D93" s="204" t="s">
        <v>238</v>
      </c>
      <c r="E93" s="205">
        <f>E94+E95+E96</f>
        <v>0</v>
      </c>
      <c r="F93" s="206">
        <f t="shared" ref="F93:N93" si="49">F94+F95+F96</f>
        <v>0</v>
      </c>
      <c r="G93" s="206">
        <f t="shared" si="49"/>
        <v>839552</v>
      </c>
      <c r="H93" s="206">
        <f t="shared" si="49"/>
        <v>0</v>
      </c>
      <c r="I93" s="206">
        <f t="shared" si="49"/>
        <v>0</v>
      </c>
      <c r="J93" s="206">
        <f t="shared" si="49"/>
        <v>0</v>
      </c>
      <c r="K93" s="206">
        <f t="shared" si="49"/>
        <v>0</v>
      </c>
      <c r="L93" s="206">
        <f t="shared" si="49"/>
        <v>0</v>
      </c>
      <c r="M93" s="206">
        <f t="shared" si="49"/>
        <v>0</v>
      </c>
      <c r="N93" s="206">
        <f t="shared" si="49"/>
        <v>0</v>
      </c>
      <c r="O93" s="206">
        <f>O94+O95+O96</f>
        <v>839552</v>
      </c>
    </row>
    <row r="94" spans="1:15" s="182" customFormat="1" ht="55.5" customHeight="1" x14ac:dyDescent="0.3">
      <c r="A94" s="363"/>
      <c r="B94" s="328"/>
      <c r="C94" s="347"/>
      <c r="D94" s="207" t="s">
        <v>50</v>
      </c>
      <c r="E94" s="208">
        <v>0</v>
      </c>
      <c r="F94" s="214">
        <v>0</v>
      </c>
      <c r="G94" s="214">
        <v>0</v>
      </c>
      <c r="H94" s="209">
        <v>0</v>
      </c>
      <c r="I94" s="209">
        <v>0</v>
      </c>
      <c r="J94" s="209">
        <v>0</v>
      </c>
      <c r="K94" s="209">
        <v>0</v>
      </c>
      <c r="L94" s="209">
        <v>0</v>
      </c>
      <c r="M94" s="209">
        <v>0</v>
      </c>
      <c r="N94" s="209">
        <v>0</v>
      </c>
      <c r="O94" s="209">
        <f>SUM(E94:N94)</f>
        <v>0</v>
      </c>
    </row>
    <row r="95" spans="1:15" s="182" customFormat="1" ht="74.25" customHeight="1" x14ac:dyDescent="0.3">
      <c r="A95" s="363"/>
      <c r="B95" s="328"/>
      <c r="C95" s="347"/>
      <c r="D95" s="204" t="s">
        <v>236</v>
      </c>
      <c r="E95" s="205">
        <v>0</v>
      </c>
      <c r="F95" s="206">
        <v>0</v>
      </c>
      <c r="G95" s="206">
        <v>0</v>
      </c>
      <c r="H95" s="209">
        <v>0</v>
      </c>
      <c r="I95" s="209">
        <v>0</v>
      </c>
      <c r="J95" s="209">
        <v>0</v>
      </c>
      <c r="K95" s="209">
        <v>0</v>
      </c>
      <c r="L95" s="209">
        <v>0</v>
      </c>
      <c r="M95" s="209">
        <v>0</v>
      </c>
      <c r="N95" s="209">
        <v>0</v>
      </c>
      <c r="O95" s="209">
        <f>SUM(E95:N95)</f>
        <v>0</v>
      </c>
    </row>
    <row r="96" spans="1:15" s="182" customFormat="1" ht="91.5" customHeight="1" x14ac:dyDescent="0.3">
      <c r="A96" s="364"/>
      <c r="B96" s="329"/>
      <c r="C96" s="365"/>
      <c r="D96" s="204" t="s">
        <v>235</v>
      </c>
      <c r="E96" s="205">
        <v>0</v>
      </c>
      <c r="F96" s="206">
        <v>0</v>
      </c>
      <c r="G96" s="206">
        <v>839552</v>
      </c>
      <c r="H96" s="209">
        <v>0</v>
      </c>
      <c r="I96" s="209">
        <v>0</v>
      </c>
      <c r="J96" s="209">
        <v>0</v>
      </c>
      <c r="K96" s="209">
        <v>0</v>
      </c>
      <c r="L96" s="209">
        <v>0</v>
      </c>
      <c r="M96" s="209">
        <v>0</v>
      </c>
      <c r="N96" s="209">
        <v>0</v>
      </c>
      <c r="O96" s="209">
        <f>SUM(E96:N96)</f>
        <v>839552</v>
      </c>
    </row>
    <row r="97" spans="1:15" s="182" customFormat="1" ht="33" customHeight="1" x14ac:dyDescent="0.3">
      <c r="A97" s="362" t="s">
        <v>274</v>
      </c>
      <c r="B97" s="327" t="s">
        <v>255</v>
      </c>
      <c r="C97" s="346" t="s">
        <v>252</v>
      </c>
      <c r="D97" s="204" t="s">
        <v>238</v>
      </c>
      <c r="E97" s="205">
        <f>E98+E99+E100</f>
        <v>0</v>
      </c>
      <c r="F97" s="206">
        <f t="shared" ref="F97:N97" si="50">F98+F99+F100</f>
        <v>0</v>
      </c>
      <c r="G97" s="206">
        <f t="shared" si="50"/>
        <v>83000</v>
      </c>
      <c r="H97" s="206">
        <f t="shared" si="50"/>
        <v>0</v>
      </c>
      <c r="I97" s="206">
        <f t="shared" si="50"/>
        <v>0</v>
      </c>
      <c r="J97" s="206">
        <f t="shared" si="50"/>
        <v>0</v>
      </c>
      <c r="K97" s="206">
        <f t="shared" si="50"/>
        <v>0</v>
      </c>
      <c r="L97" s="206">
        <f t="shared" si="50"/>
        <v>0</v>
      </c>
      <c r="M97" s="206">
        <f t="shared" si="50"/>
        <v>0</v>
      </c>
      <c r="N97" s="206">
        <f t="shared" si="50"/>
        <v>0</v>
      </c>
      <c r="O97" s="206">
        <f>O98+O99+O100</f>
        <v>83000</v>
      </c>
    </row>
    <row r="98" spans="1:15" s="182" customFormat="1" ht="45" customHeight="1" x14ac:dyDescent="0.3">
      <c r="A98" s="363"/>
      <c r="B98" s="328"/>
      <c r="C98" s="347"/>
      <c r="D98" s="207" t="s">
        <v>50</v>
      </c>
      <c r="E98" s="208">
        <v>0</v>
      </c>
      <c r="F98" s="214">
        <v>0</v>
      </c>
      <c r="G98" s="214">
        <v>0</v>
      </c>
      <c r="H98" s="209">
        <v>0</v>
      </c>
      <c r="I98" s="209">
        <v>0</v>
      </c>
      <c r="J98" s="209">
        <v>0</v>
      </c>
      <c r="K98" s="209">
        <v>0</v>
      </c>
      <c r="L98" s="209">
        <v>0</v>
      </c>
      <c r="M98" s="209">
        <v>0</v>
      </c>
      <c r="N98" s="209">
        <v>0</v>
      </c>
      <c r="O98" s="209">
        <f>SUM(E98:N98)</f>
        <v>0</v>
      </c>
    </row>
    <row r="99" spans="1:15" s="182" customFormat="1" ht="72" customHeight="1" x14ac:dyDescent="0.3">
      <c r="A99" s="363"/>
      <c r="B99" s="328"/>
      <c r="C99" s="347"/>
      <c r="D99" s="204" t="s">
        <v>236</v>
      </c>
      <c r="E99" s="205">
        <v>0</v>
      </c>
      <c r="F99" s="206">
        <v>0</v>
      </c>
      <c r="G99" s="206">
        <v>0</v>
      </c>
      <c r="H99" s="209">
        <v>0</v>
      </c>
      <c r="I99" s="209">
        <v>0</v>
      </c>
      <c r="J99" s="209">
        <v>0</v>
      </c>
      <c r="K99" s="209">
        <v>0</v>
      </c>
      <c r="L99" s="209">
        <v>0</v>
      </c>
      <c r="M99" s="209">
        <v>0</v>
      </c>
      <c r="N99" s="209">
        <v>0</v>
      </c>
      <c r="O99" s="209">
        <f>SUM(E99:N99)</f>
        <v>0</v>
      </c>
    </row>
    <row r="100" spans="1:15" s="182" customFormat="1" ht="88.5" customHeight="1" x14ac:dyDescent="0.3">
      <c r="A100" s="364"/>
      <c r="B100" s="329"/>
      <c r="C100" s="365"/>
      <c r="D100" s="204" t="s">
        <v>235</v>
      </c>
      <c r="E100" s="205">
        <v>0</v>
      </c>
      <c r="F100" s="206">
        <v>0</v>
      </c>
      <c r="G100" s="206">
        <v>83000</v>
      </c>
      <c r="H100" s="209">
        <v>0</v>
      </c>
      <c r="I100" s="209">
        <v>0</v>
      </c>
      <c r="J100" s="209">
        <v>0</v>
      </c>
      <c r="K100" s="209">
        <v>0</v>
      </c>
      <c r="L100" s="209">
        <v>0</v>
      </c>
      <c r="M100" s="209">
        <v>0</v>
      </c>
      <c r="N100" s="209">
        <v>0</v>
      </c>
      <c r="O100" s="209">
        <f>SUM(E100:N100)</f>
        <v>83000</v>
      </c>
    </row>
    <row r="101" spans="1:15" s="182" customFormat="1" ht="31.5" customHeight="1" x14ac:dyDescent="0.3">
      <c r="A101" s="369" t="s">
        <v>277</v>
      </c>
      <c r="B101" s="322" t="s">
        <v>347</v>
      </c>
      <c r="C101" s="342"/>
      <c r="D101" s="204" t="s">
        <v>238</v>
      </c>
      <c r="E101" s="229">
        <f>SUM(E102:E104)</f>
        <v>0</v>
      </c>
      <c r="F101" s="229">
        <f t="shared" ref="F101:N101" si="51">SUM(F102:F104)</f>
        <v>0</v>
      </c>
      <c r="G101" s="229">
        <f t="shared" si="51"/>
        <v>0</v>
      </c>
      <c r="H101" s="229">
        <f t="shared" si="51"/>
        <v>800000</v>
      </c>
      <c r="I101" s="229">
        <f t="shared" si="51"/>
        <v>0</v>
      </c>
      <c r="J101" s="233">
        <f>SUM(J102:J104)</f>
        <v>32614888.079999998</v>
      </c>
      <c r="K101" s="233">
        <f t="shared" si="51"/>
        <v>143000</v>
      </c>
      <c r="L101" s="229">
        <f t="shared" si="51"/>
        <v>0</v>
      </c>
      <c r="M101" s="229">
        <f t="shared" si="51"/>
        <v>0</v>
      </c>
      <c r="N101" s="229">
        <f t="shared" si="51"/>
        <v>0</v>
      </c>
      <c r="O101" s="230">
        <f>SUM(O102:O104)</f>
        <v>33557888.079999998</v>
      </c>
    </row>
    <row r="102" spans="1:15" s="182" customFormat="1" ht="48.75" customHeight="1" x14ac:dyDescent="0.3">
      <c r="A102" s="341"/>
      <c r="B102" s="326"/>
      <c r="C102" s="343"/>
      <c r="D102" s="207" t="s">
        <v>50</v>
      </c>
      <c r="E102" s="231">
        <v>0</v>
      </c>
      <c r="F102" s="232">
        <v>0</v>
      </c>
      <c r="G102" s="232">
        <v>0</v>
      </c>
      <c r="H102" s="234">
        <v>0</v>
      </c>
      <c r="I102" s="234">
        <v>0</v>
      </c>
      <c r="J102" s="234">
        <v>0</v>
      </c>
      <c r="K102" s="234">
        <v>0</v>
      </c>
      <c r="L102" s="234">
        <v>0</v>
      </c>
      <c r="M102" s="234">
        <v>0</v>
      </c>
      <c r="N102" s="234">
        <v>0</v>
      </c>
      <c r="O102" s="234">
        <f>SUM(E102:N102)</f>
        <v>0</v>
      </c>
    </row>
    <row r="103" spans="1:15" s="182" customFormat="1" ht="96.75" customHeight="1" x14ac:dyDescent="0.3">
      <c r="A103" s="341"/>
      <c r="B103" s="326"/>
      <c r="C103" s="343"/>
      <c r="D103" s="204" t="s">
        <v>236</v>
      </c>
      <c r="E103" s="229">
        <v>0</v>
      </c>
      <c r="F103" s="230">
        <v>0</v>
      </c>
      <c r="G103" s="230">
        <v>0</v>
      </c>
      <c r="H103" s="234">
        <v>0</v>
      </c>
      <c r="I103" s="234">
        <v>0</v>
      </c>
      <c r="J103" s="278">
        <f>J107+J111</f>
        <v>32288739.199999999</v>
      </c>
      <c r="K103" s="234">
        <v>0</v>
      </c>
      <c r="L103" s="234">
        <v>0</v>
      </c>
      <c r="M103" s="234">
        <v>0</v>
      </c>
      <c r="N103" s="234">
        <v>0</v>
      </c>
      <c r="O103" s="234">
        <f>SUM(E103:N103)</f>
        <v>32288739.199999999</v>
      </c>
    </row>
    <row r="104" spans="1:15" s="182" customFormat="1" ht="208.9" customHeight="1" x14ac:dyDescent="0.3">
      <c r="A104" s="357"/>
      <c r="B104" s="323"/>
      <c r="C104" s="360"/>
      <c r="D104" s="204" t="s">
        <v>235</v>
      </c>
      <c r="E104" s="229">
        <v>0</v>
      </c>
      <c r="F104" s="230">
        <v>0</v>
      </c>
      <c r="G104" s="230">
        <v>0</v>
      </c>
      <c r="H104" s="234">
        <f>H108</f>
        <v>800000</v>
      </c>
      <c r="I104" s="234">
        <v>0</v>
      </c>
      <c r="J104" s="234">
        <f>J108+J113+J112</f>
        <v>326148.88</v>
      </c>
      <c r="K104" s="234">
        <f>SUM(K114)</f>
        <v>143000</v>
      </c>
      <c r="L104" s="234">
        <v>0</v>
      </c>
      <c r="M104" s="234">
        <v>0</v>
      </c>
      <c r="N104" s="234">
        <v>0</v>
      </c>
      <c r="O104" s="234">
        <f>SUM(E104:N104)</f>
        <v>1269148.8799999999</v>
      </c>
    </row>
    <row r="105" spans="1:15" s="182" customFormat="1" ht="35.25" customHeight="1" x14ac:dyDescent="0.3">
      <c r="A105" s="327" t="s">
        <v>308</v>
      </c>
      <c r="B105" s="328" t="s">
        <v>348</v>
      </c>
      <c r="C105" s="328" t="s">
        <v>311</v>
      </c>
      <c r="D105" s="204" t="s">
        <v>238</v>
      </c>
      <c r="E105" s="205">
        <f>SUM(E106:E108)</f>
        <v>0</v>
      </c>
      <c r="F105" s="205">
        <f t="shared" ref="F105:O105" si="52">SUM(F106:F108)</f>
        <v>0</v>
      </c>
      <c r="G105" s="205">
        <f t="shared" si="52"/>
        <v>0</v>
      </c>
      <c r="H105" s="205">
        <f t="shared" si="52"/>
        <v>800000</v>
      </c>
      <c r="I105" s="205">
        <f t="shared" si="52"/>
        <v>0</v>
      </c>
      <c r="J105" s="205">
        <f t="shared" si="52"/>
        <v>0</v>
      </c>
      <c r="K105" s="205">
        <f t="shared" si="52"/>
        <v>0</v>
      </c>
      <c r="L105" s="205">
        <f t="shared" si="52"/>
        <v>0</v>
      </c>
      <c r="M105" s="205">
        <f t="shared" si="52"/>
        <v>0</v>
      </c>
      <c r="N105" s="205">
        <f t="shared" si="52"/>
        <v>0</v>
      </c>
      <c r="O105" s="205">
        <f t="shared" si="52"/>
        <v>800000</v>
      </c>
    </row>
    <row r="106" spans="1:15" s="182" customFormat="1" ht="75" customHeight="1" x14ac:dyDescent="0.3">
      <c r="A106" s="344"/>
      <c r="B106" s="344"/>
      <c r="C106" s="344"/>
      <c r="D106" s="207" t="s">
        <v>50</v>
      </c>
      <c r="E106" s="205">
        <v>0</v>
      </c>
      <c r="F106" s="206">
        <v>0</v>
      </c>
      <c r="G106" s="206">
        <v>0</v>
      </c>
      <c r="H106" s="209">
        <v>0</v>
      </c>
      <c r="I106" s="209">
        <v>0</v>
      </c>
      <c r="J106" s="209">
        <v>0</v>
      </c>
      <c r="K106" s="209">
        <v>0</v>
      </c>
      <c r="L106" s="209">
        <v>0</v>
      </c>
      <c r="M106" s="209">
        <v>0</v>
      </c>
      <c r="N106" s="209">
        <v>0</v>
      </c>
      <c r="O106" s="209">
        <f>SUM(E106:N106)</f>
        <v>0</v>
      </c>
    </row>
    <row r="107" spans="1:15" s="182" customFormat="1" ht="68.25" customHeight="1" x14ac:dyDescent="0.3">
      <c r="A107" s="344"/>
      <c r="B107" s="344"/>
      <c r="C107" s="344"/>
      <c r="D107" s="204" t="s">
        <v>236</v>
      </c>
      <c r="E107" s="205">
        <v>0</v>
      </c>
      <c r="F107" s="206">
        <v>0</v>
      </c>
      <c r="G107" s="206">
        <v>0</v>
      </c>
      <c r="H107" s="209">
        <v>0</v>
      </c>
      <c r="I107" s="209">
        <v>0</v>
      </c>
      <c r="J107" s="209">
        <v>0</v>
      </c>
      <c r="K107" s="209">
        <v>0</v>
      </c>
      <c r="L107" s="209">
        <v>0</v>
      </c>
      <c r="M107" s="209">
        <v>0</v>
      </c>
      <c r="N107" s="209">
        <v>0</v>
      </c>
      <c r="O107" s="209">
        <f t="shared" ref="O107:O108" si="53">SUM(E107:N107)</f>
        <v>0</v>
      </c>
    </row>
    <row r="108" spans="1:15" s="182" customFormat="1" ht="165.75" customHeight="1" x14ac:dyDescent="0.3">
      <c r="A108" s="345"/>
      <c r="B108" s="345"/>
      <c r="C108" s="345"/>
      <c r="D108" s="204" t="s">
        <v>235</v>
      </c>
      <c r="E108" s="205">
        <v>0</v>
      </c>
      <c r="F108" s="206">
        <v>0</v>
      </c>
      <c r="G108" s="206">
        <v>0</v>
      </c>
      <c r="H108" s="209">
        <v>800000</v>
      </c>
      <c r="I108" s="209">
        <v>0</v>
      </c>
      <c r="J108" s="209">
        <v>0</v>
      </c>
      <c r="K108" s="209">
        <v>0</v>
      </c>
      <c r="L108" s="209">
        <v>0</v>
      </c>
      <c r="M108" s="209">
        <v>0</v>
      </c>
      <c r="N108" s="209">
        <v>0</v>
      </c>
      <c r="O108" s="209">
        <f t="shared" si="53"/>
        <v>800000</v>
      </c>
    </row>
    <row r="109" spans="1:15" s="182" customFormat="1" ht="100.5" customHeight="1" x14ac:dyDescent="0.3">
      <c r="A109" s="327" t="s">
        <v>336</v>
      </c>
      <c r="B109" s="328" t="s">
        <v>346</v>
      </c>
      <c r="C109" s="328" t="s">
        <v>264</v>
      </c>
      <c r="D109" s="204" t="s">
        <v>238</v>
      </c>
      <c r="E109" s="205">
        <f>SUM(E110:E113)</f>
        <v>0</v>
      </c>
      <c r="F109" s="205">
        <f t="shared" ref="F109:O109" si="54">SUM(F110:F113)</f>
        <v>0</v>
      </c>
      <c r="G109" s="205">
        <f t="shared" si="54"/>
        <v>0</v>
      </c>
      <c r="H109" s="205">
        <f t="shared" si="54"/>
        <v>0</v>
      </c>
      <c r="I109" s="205">
        <f t="shared" si="54"/>
        <v>0</v>
      </c>
      <c r="J109" s="235">
        <f>SUM(J110:J113)</f>
        <v>32614888.079999998</v>
      </c>
      <c r="K109" s="205">
        <f t="shared" si="54"/>
        <v>0</v>
      </c>
      <c r="L109" s="205">
        <f t="shared" si="54"/>
        <v>0</v>
      </c>
      <c r="M109" s="205">
        <f t="shared" si="54"/>
        <v>0</v>
      </c>
      <c r="N109" s="205">
        <f t="shared" si="54"/>
        <v>0</v>
      </c>
      <c r="O109" s="235">
        <f t="shared" si="54"/>
        <v>32614888.079999998</v>
      </c>
    </row>
    <row r="110" spans="1:15" s="182" customFormat="1" ht="100.5" customHeight="1" x14ac:dyDescent="0.3">
      <c r="A110" s="344"/>
      <c r="B110" s="344"/>
      <c r="C110" s="344"/>
      <c r="D110" s="207" t="s">
        <v>50</v>
      </c>
      <c r="E110" s="205">
        <v>0</v>
      </c>
      <c r="F110" s="206">
        <v>0</v>
      </c>
      <c r="G110" s="206">
        <v>0</v>
      </c>
      <c r="H110" s="209">
        <v>0</v>
      </c>
      <c r="I110" s="209">
        <v>0</v>
      </c>
      <c r="J110" s="209">
        <v>0</v>
      </c>
      <c r="K110" s="209">
        <v>0</v>
      </c>
      <c r="L110" s="209">
        <v>0</v>
      </c>
      <c r="M110" s="209">
        <v>0</v>
      </c>
      <c r="N110" s="209">
        <v>0</v>
      </c>
      <c r="O110" s="209">
        <f>SUM(E110:N110)</f>
        <v>0</v>
      </c>
    </row>
    <row r="111" spans="1:15" s="182" customFormat="1" ht="100.5" customHeight="1" x14ac:dyDescent="0.3">
      <c r="A111" s="344"/>
      <c r="B111" s="344"/>
      <c r="C111" s="344"/>
      <c r="D111" s="204" t="s">
        <v>236</v>
      </c>
      <c r="E111" s="205">
        <v>0</v>
      </c>
      <c r="F111" s="206">
        <v>0</v>
      </c>
      <c r="G111" s="206">
        <v>0</v>
      </c>
      <c r="H111" s="209">
        <v>0</v>
      </c>
      <c r="I111" s="209">
        <v>0</v>
      </c>
      <c r="J111" s="279">
        <v>32288739.199999999</v>
      </c>
      <c r="K111" s="209">
        <v>0</v>
      </c>
      <c r="L111" s="209">
        <v>0</v>
      </c>
      <c r="M111" s="209">
        <v>0</v>
      </c>
      <c r="N111" s="209">
        <v>0</v>
      </c>
      <c r="O111" s="209">
        <f t="shared" ref="O111:O113" si="55">SUM(E111:N111)</f>
        <v>32288739.199999999</v>
      </c>
    </row>
    <row r="112" spans="1:15" s="182" customFormat="1" ht="100.5" customHeight="1" x14ac:dyDescent="0.3">
      <c r="A112" s="344"/>
      <c r="B112" s="344"/>
      <c r="C112" s="344"/>
      <c r="D112" s="204" t="s">
        <v>349</v>
      </c>
      <c r="E112" s="205">
        <v>0</v>
      </c>
      <c r="F112" s="206">
        <v>0</v>
      </c>
      <c r="G112" s="206">
        <v>0</v>
      </c>
      <c r="H112" s="209">
        <v>0</v>
      </c>
      <c r="I112" s="209">
        <v>0</v>
      </c>
      <c r="J112" s="209">
        <v>52183.82</v>
      </c>
      <c r="K112" s="209"/>
      <c r="L112" s="209"/>
      <c r="M112" s="209"/>
      <c r="N112" s="209"/>
      <c r="O112" s="209">
        <f t="shared" si="55"/>
        <v>52183.82</v>
      </c>
    </row>
    <row r="113" spans="1:15" s="182" customFormat="1" ht="84.75" customHeight="1" x14ac:dyDescent="0.3">
      <c r="A113" s="345"/>
      <c r="B113" s="345"/>
      <c r="C113" s="345"/>
      <c r="D113" s="204" t="s">
        <v>235</v>
      </c>
      <c r="E113" s="205">
        <v>0</v>
      </c>
      <c r="F113" s="206">
        <v>0</v>
      </c>
      <c r="G113" s="206">
        <v>0</v>
      </c>
      <c r="H113" s="209">
        <v>0</v>
      </c>
      <c r="I113" s="209">
        <v>0</v>
      </c>
      <c r="J113" s="209">
        <v>273965.06</v>
      </c>
      <c r="K113" s="209">
        <v>0</v>
      </c>
      <c r="L113" s="209">
        <v>0</v>
      </c>
      <c r="M113" s="209">
        <v>0</v>
      </c>
      <c r="N113" s="209">
        <v>0</v>
      </c>
      <c r="O113" s="209">
        <f t="shared" si="55"/>
        <v>273965.06</v>
      </c>
    </row>
    <row r="114" spans="1:15" s="182" customFormat="1" ht="84.75" customHeight="1" x14ac:dyDescent="0.3">
      <c r="A114" s="373" t="s">
        <v>364</v>
      </c>
      <c r="B114" s="371" t="s">
        <v>365</v>
      </c>
      <c r="C114" s="236" t="s">
        <v>252</v>
      </c>
      <c r="D114" s="237" t="s">
        <v>238</v>
      </c>
      <c r="E114" s="229"/>
      <c r="F114" s="230"/>
      <c r="G114" s="230"/>
      <c r="H114" s="234"/>
      <c r="I114" s="234"/>
      <c r="J114" s="234"/>
      <c r="K114" s="234">
        <v>143000</v>
      </c>
      <c r="L114" s="209"/>
      <c r="M114" s="209"/>
      <c r="N114" s="209"/>
      <c r="O114" s="209"/>
    </row>
    <row r="115" spans="1:15" s="182" customFormat="1" ht="249" customHeight="1" x14ac:dyDescent="0.3">
      <c r="A115" s="374"/>
      <c r="B115" s="372"/>
      <c r="C115" s="238"/>
      <c r="D115" s="204" t="s">
        <v>235</v>
      </c>
      <c r="E115" s="205"/>
      <c r="F115" s="206"/>
      <c r="G115" s="206"/>
      <c r="H115" s="209"/>
      <c r="I115" s="209"/>
      <c r="J115" s="209"/>
      <c r="K115" s="209">
        <v>143000</v>
      </c>
      <c r="L115" s="209"/>
      <c r="M115" s="209"/>
      <c r="N115" s="209"/>
      <c r="O115" s="209"/>
    </row>
    <row r="116" spans="1:15" ht="45.75" customHeight="1" x14ac:dyDescent="0.3">
      <c r="A116" s="340" t="s">
        <v>278</v>
      </c>
      <c r="B116" s="322" t="s">
        <v>325</v>
      </c>
      <c r="C116" s="342"/>
      <c r="D116" s="204" t="s">
        <v>238</v>
      </c>
      <c r="E116" s="229">
        <f>E117+E118+E119</f>
        <v>0</v>
      </c>
      <c r="F116" s="230">
        <f t="shared" ref="F116:O116" si="56">F117+F118+F119</f>
        <v>0</v>
      </c>
      <c r="G116" s="230">
        <f t="shared" si="56"/>
        <v>0</v>
      </c>
      <c r="H116" s="230">
        <f>H117+H118+H119</f>
        <v>7509051.2699999996</v>
      </c>
      <c r="I116" s="230">
        <f t="shared" si="56"/>
        <v>27000</v>
      </c>
      <c r="J116" s="230">
        <f>J120+J124+J128+J130+J132+J136</f>
        <v>5070165.33</v>
      </c>
      <c r="K116" s="230">
        <f>K120+K124+K128+K130+K132+K136+K140+K143</f>
        <v>6060606.0599999996</v>
      </c>
      <c r="L116" s="230">
        <f t="shared" ref="L116:N116" si="57">L120+L124+L128+L130+L132+L136</f>
        <v>0</v>
      </c>
      <c r="M116" s="230">
        <f t="shared" si="57"/>
        <v>0</v>
      </c>
      <c r="N116" s="230">
        <f t="shared" si="57"/>
        <v>0</v>
      </c>
      <c r="O116" s="230">
        <f t="shared" si="56"/>
        <v>18666822.66</v>
      </c>
    </row>
    <row r="117" spans="1:15" ht="56.25" customHeight="1" x14ac:dyDescent="0.3">
      <c r="A117" s="341"/>
      <c r="B117" s="326"/>
      <c r="C117" s="343"/>
      <c r="D117" s="207" t="s">
        <v>50</v>
      </c>
      <c r="E117" s="231">
        <f>E121+E160</f>
        <v>0</v>
      </c>
      <c r="F117" s="232">
        <f>F121+F160</f>
        <v>0</v>
      </c>
      <c r="G117" s="232">
        <f>G121+G160</f>
        <v>0</v>
      </c>
      <c r="H117" s="232">
        <f>H121+H160</f>
        <v>0</v>
      </c>
      <c r="I117" s="232">
        <f>I121+I160</f>
        <v>0</v>
      </c>
      <c r="J117" s="232">
        <f>J121+J125+J133+J137</f>
        <v>0</v>
      </c>
      <c r="K117" s="232">
        <f>K121+K125+K133+K137</f>
        <v>0</v>
      </c>
      <c r="L117" s="232">
        <f>L121+L160</f>
        <v>0</v>
      </c>
      <c r="M117" s="232">
        <f>M121+M160</f>
        <v>0</v>
      </c>
      <c r="N117" s="232">
        <f>N121+N160</f>
        <v>0</v>
      </c>
      <c r="O117" s="234">
        <f>SUM(E117:N117)</f>
        <v>0</v>
      </c>
    </row>
    <row r="118" spans="1:15" s="181" customFormat="1" ht="64.5" customHeight="1" x14ac:dyDescent="0.3">
      <c r="A118" s="341"/>
      <c r="B118" s="326"/>
      <c r="C118" s="343"/>
      <c r="D118" s="204" t="s">
        <v>236</v>
      </c>
      <c r="E118" s="229">
        <f>E122+E161</f>
        <v>0</v>
      </c>
      <c r="F118" s="230">
        <f>F122+F161</f>
        <v>0</v>
      </c>
      <c r="G118" s="230">
        <f>G122+G161</f>
        <v>0</v>
      </c>
      <c r="H118" s="230">
        <f>H122+H126</f>
        <v>6000000</v>
      </c>
      <c r="I118" s="230">
        <f>I122+I126</f>
        <v>0</v>
      </c>
      <c r="J118" s="230">
        <f>J122+J126+J134+J138</f>
        <v>4969701.7799999993</v>
      </c>
      <c r="K118" s="230">
        <f>K122+K126+K134+K138+K141+K144</f>
        <v>6000000</v>
      </c>
      <c r="L118" s="230">
        <f t="shared" ref="L118:N118" si="58">L122+L126</f>
        <v>0</v>
      </c>
      <c r="M118" s="230">
        <f t="shared" si="58"/>
        <v>0</v>
      </c>
      <c r="N118" s="230">
        <f t="shared" si="58"/>
        <v>0</v>
      </c>
      <c r="O118" s="234">
        <f>SUM(E118:N118)</f>
        <v>16969701.780000001</v>
      </c>
    </row>
    <row r="119" spans="1:15" s="182" customFormat="1" ht="119.25" customHeight="1" x14ac:dyDescent="0.3">
      <c r="A119" s="357"/>
      <c r="B119" s="323"/>
      <c r="C119" s="360"/>
      <c r="D119" s="204" t="s">
        <v>235</v>
      </c>
      <c r="E119" s="229">
        <f>E123+E127+E129</f>
        <v>0</v>
      </c>
      <c r="F119" s="229">
        <f>F123+F127+F129</f>
        <v>0</v>
      </c>
      <c r="G119" s="229">
        <f>G123+G127+G129</f>
        <v>0</v>
      </c>
      <c r="H119" s="230">
        <f>H123+H127</f>
        <v>1509051.27</v>
      </c>
      <c r="I119" s="230">
        <f>I123+I127+I129</f>
        <v>27000</v>
      </c>
      <c r="J119" s="230">
        <f>J123+J127+J131+J135+J139</f>
        <v>100463.55</v>
      </c>
      <c r="K119" s="230">
        <f>K123+K127+K131+K135+K139+K142+K145</f>
        <v>60606.06</v>
      </c>
      <c r="L119" s="230">
        <f>L123+L127+L129</f>
        <v>0</v>
      </c>
      <c r="M119" s="230">
        <f>M123+M127+M129</f>
        <v>0</v>
      </c>
      <c r="N119" s="230">
        <f>N123+N127+N129</f>
        <v>0</v>
      </c>
      <c r="O119" s="234">
        <f>SUM(E119:N119)</f>
        <v>1697120.8800000001</v>
      </c>
    </row>
    <row r="120" spans="1:15" s="182" customFormat="1" ht="33" customHeight="1" x14ac:dyDescent="0.3">
      <c r="A120" s="370" t="s">
        <v>279</v>
      </c>
      <c r="B120" s="327" t="s">
        <v>309</v>
      </c>
      <c r="C120" s="346" t="s">
        <v>264</v>
      </c>
      <c r="D120" s="204" t="s">
        <v>238</v>
      </c>
      <c r="E120" s="205">
        <f>E121+E122+E123</f>
        <v>0</v>
      </c>
      <c r="F120" s="206">
        <f t="shared" ref="F120:O120" si="59">F121+F122+F123</f>
        <v>0</v>
      </c>
      <c r="G120" s="206">
        <f t="shared" si="59"/>
        <v>0</v>
      </c>
      <c r="H120" s="206">
        <f>H121+H122+H123</f>
        <v>4478748.24</v>
      </c>
      <c r="I120" s="206">
        <f t="shared" si="59"/>
        <v>0</v>
      </c>
      <c r="J120" s="206">
        <f t="shared" si="59"/>
        <v>0</v>
      </c>
      <c r="K120" s="206">
        <f t="shared" si="59"/>
        <v>0</v>
      </c>
      <c r="L120" s="206">
        <f t="shared" si="59"/>
        <v>0</v>
      </c>
      <c r="M120" s="206">
        <f t="shared" si="59"/>
        <v>0</v>
      </c>
      <c r="N120" s="206">
        <f t="shared" si="59"/>
        <v>0</v>
      </c>
      <c r="O120" s="206">
        <f t="shared" si="59"/>
        <v>4478748.24</v>
      </c>
    </row>
    <row r="121" spans="1:15" s="182" customFormat="1" ht="42.75" customHeight="1" x14ac:dyDescent="0.3">
      <c r="A121" s="363"/>
      <c r="B121" s="328"/>
      <c r="C121" s="347"/>
      <c r="D121" s="207" t="s">
        <v>50</v>
      </c>
      <c r="E121" s="208">
        <v>0</v>
      </c>
      <c r="F121" s="214">
        <v>0</v>
      </c>
      <c r="G121" s="214">
        <v>0</v>
      </c>
      <c r="H121" s="209">
        <v>0</v>
      </c>
      <c r="I121" s="209">
        <v>0</v>
      </c>
      <c r="J121" s="209">
        <v>0</v>
      </c>
      <c r="K121" s="209">
        <v>0</v>
      </c>
      <c r="L121" s="209">
        <v>0</v>
      </c>
      <c r="M121" s="209">
        <v>0</v>
      </c>
      <c r="N121" s="209">
        <v>0</v>
      </c>
      <c r="O121" s="209">
        <f>SUM(E121:N121)</f>
        <v>0</v>
      </c>
    </row>
    <row r="122" spans="1:15" s="182" customFormat="1" ht="69" customHeight="1" x14ac:dyDescent="0.3">
      <c r="A122" s="363"/>
      <c r="B122" s="328"/>
      <c r="C122" s="347"/>
      <c r="D122" s="204" t="s">
        <v>236</v>
      </c>
      <c r="E122" s="205">
        <v>0</v>
      </c>
      <c r="F122" s="206">
        <v>0</v>
      </c>
      <c r="G122" s="206">
        <v>0</v>
      </c>
      <c r="H122" s="209">
        <v>3000000</v>
      </c>
      <c r="I122" s="209">
        <v>0</v>
      </c>
      <c r="J122" s="209">
        <v>0</v>
      </c>
      <c r="K122" s="209">
        <v>0</v>
      </c>
      <c r="L122" s="209">
        <v>0</v>
      </c>
      <c r="M122" s="209">
        <v>0</v>
      </c>
      <c r="N122" s="209">
        <v>0</v>
      </c>
      <c r="O122" s="209">
        <f>SUM(E122:N122)</f>
        <v>3000000</v>
      </c>
    </row>
    <row r="123" spans="1:15" s="182" customFormat="1" ht="87" customHeight="1" x14ac:dyDescent="0.3">
      <c r="A123" s="364"/>
      <c r="B123" s="329"/>
      <c r="C123" s="365"/>
      <c r="D123" s="204" t="s">
        <v>235</v>
      </c>
      <c r="E123" s="205">
        <v>0</v>
      </c>
      <c r="F123" s="206">
        <v>0</v>
      </c>
      <c r="G123" s="206">
        <v>0</v>
      </c>
      <c r="H123" s="209">
        <v>1478748.24</v>
      </c>
      <c r="I123" s="209">
        <v>0</v>
      </c>
      <c r="J123" s="209">
        <v>0</v>
      </c>
      <c r="K123" s="209">
        <v>0</v>
      </c>
      <c r="L123" s="209">
        <v>0</v>
      </c>
      <c r="M123" s="209">
        <v>0</v>
      </c>
      <c r="N123" s="209">
        <v>0</v>
      </c>
      <c r="O123" s="209">
        <f>SUM(E123:N123)</f>
        <v>1478748.24</v>
      </c>
    </row>
    <row r="124" spans="1:15" s="182" customFormat="1" ht="87" customHeight="1" x14ac:dyDescent="0.3">
      <c r="A124" s="370" t="s">
        <v>280</v>
      </c>
      <c r="B124" s="327" t="s">
        <v>310</v>
      </c>
      <c r="C124" s="346" t="s">
        <v>264</v>
      </c>
      <c r="D124" s="204" t="s">
        <v>238</v>
      </c>
      <c r="E124" s="205">
        <f>E125+E126+E127</f>
        <v>0</v>
      </c>
      <c r="F124" s="206">
        <f t="shared" ref="F124:O124" si="60">F125+F126+F127</f>
        <v>0</v>
      </c>
      <c r="G124" s="206">
        <f t="shared" si="60"/>
        <v>0</v>
      </c>
      <c r="H124" s="206">
        <f t="shared" si="60"/>
        <v>3030303.03</v>
      </c>
      <c r="I124" s="206">
        <f t="shared" si="60"/>
        <v>0</v>
      </c>
      <c r="J124" s="206">
        <f t="shared" si="60"/>
        <v>0</v>
      </c>
      <c r="K124" s="206">
        <f t="shared" si="60"/>
        <v>0</v>
      </c>
      <c r="L124" s="206">
        <f t="shared" si="60"/>
        <v>0</v>
      </c>
      <c r="M124" s="206">
        <f t="shared" si="60"/>
        <v>0</v>
      </c>
      <c r="N124" s="206">
        <f t="shared" si="60"/>
        <v>0</v>
      </c>
      <c r="O124" s="206">
        <f t="shared" si="60"/>
        <v>3030303.03</v>
      </c>
    </row>
    <row r="125" spans="1:15" s="182" customFormat="1" ht="87" customHeight="1" x14ac:dyDescent="0.3">
      <c r="A125" s="363"/>
      <c r="B125" s="328"/>
      <c r="C125" s="347"/>
      <c r="D125" s="207" t="s">
        <v>50</v>
      </c>
      <c r="E125" s="208">
        <v>0</v>
      </c>
      <c r="F125" s="214">
        <v>0</v>
      </c>
      <c r="G125" s="214">
        <v>0</v>
      </c>
      <c r="H125" s="239">
        <v>0</v>
      </c>
      <c r="I125" s="209">
        <v>0</v>
      </c>
      <c r="J125" s="209">
        <v>0</v>
      </c>
      <c r="K125" s="209">
        <v>0</v>
      </c>
      <c r="L125" s="209">
        <v>0</v>
      </c>
      <c r="M125" s="209">
        <v>0</v>
      </c>
      <c r="N125" s="209">
        <v>0</v>
      </c>
      <c r="O125" s="209">
        <f>SUM(E125:N125)</f>
        <v>0</v>
      </c>
    </row>
    <row r="126" spans="1:15" s="182" customFormat="1" ht="87" customHeight="1" x14ac:dyDescent="0.3">
      <c r="A126" s="363"/>
      <c r="B126" s="328"/>
      <c r="C126" s="347"/>
      <c r="D126" s="204" t="s">
        <v>236</v>
      </c>
      <c r="E126" s="205">
        <v>0</v>
      </c>
      <c r="F126" s="206">
        <v>0</v>
      </c>
      <c r="G126" s="206">
        <v>0</v>
      </c>
      <c r="H126" s="209">
        <v>3000000</v>
      </c>
      <c r="I126" s="209">
        <v>0</v>
      </c>
      <c r="J126" s="209">
        <v>0</v>
      </c>
      <c r="K126" s="209">
        <v>0</v>
      </c>
      <c r="L126" s="209">
        <v>0</v>
      </c>
      <c r="M126" s="209">
        <v>0</v>
      </c>
      <c r="N126" s="209">
        <v>0</v>
      </c>
      <c r="O126" s="209">
        <f>SUM(E126:N126)</f>
        <v>3000000</v>
      </c>
    </row>
    <row r="127" spans="1:15" s="182" customFormat="1" ht="87" customHeight="1" x14ac:dyDescent="0.3">
      <c r="A127" s="363"/>
      <c r="B127" s="328"/>
      <c r="C127" s="347"/>
      <c r="D127" s="212" t="s">
        <v>235</v>
      </c>
      <c r="E127" s="210">
        <v>0</v>
      </c>
      <c r="F127" s="211">
        <v>0</v>
      </c>
      <c r="G127" s="211">
        <v>0</v>
      </c>
      <c r="H127" s="213">
        <v>30303.03</v>
      </c>
      <c r="I127" s="213">
        <v>0</v>
      </c>
      <c r="J127" s="213">
        <v>0</v>
      </c>
      <c r="K127" s="213">
        <v>0</v>
      </c>
      <c r="L127" s="213">
        <v>0</v>
      </c>
      <c r="M127" s="213">
        <v>0</v>
      </c>
      <c r="N127" s="213">
        <v>0</v>
      </c>
      <c r="O127" s="213">
        <f>SUM(E127:N127)</f>
        <v>30303.03</v>
      </c>
    </row>
    <row r="128" spans="1:15" s="182" customFormat="1" ht="87" customHeight="1" x14ac:dyDescent="0.3">
      <c r="A128" s="370" t="s">
        <v>326</v>
      </c>
      <c r="B128" s="327" t="s">
        <v>331</v>
      </c>
      <c r="C128" s="346" t="s">
        <v>264</v>
      </c>
      <c r="D128" s="204" t="s">
        <v>238</v>
      </c>
      <c r="E128" s="205">
        <f>E129</f>
        <v>0</v>
      </c>
      <c r="F128" s="205">
        <f t="shared" ref="F128:N130" si="61">F129</f>
        <v>0</v>
      </c>
      <c r="G128" s="205">
        <f t="shared" si="61"/>
        <v>0</v>
      </c>
      <c r="H128" s="205">
        <f t="shared" si="61"/>
        <v>0</v>
      </c>
      <c r="I128" s="205">
        <f t="shared" si="61"/>
        <v>27000</v>
      </c>
      <c r="J128" s="205">
        <f t="shared" si="61"/>
        <v>0</v>
      </c>
      <c r="K128" s="205">
        <f t="shared" si="61"/>
        <v>0</v>
      </c>
      <c r="L128" s="205">
        <f t="shared" si="61"/>
        <v>0</v>
      </c>
      <c r="M128" s="205">
        <f t="shared" si="61"/>
        <v>0</v>
      </c>
      <c r="N128" s="205">
        <f t="shared" si="61"/>
        <v>0</v>
      </c>
      <c r="O128" s="206">
        <f>O129</f>
        <v>27000</v>
      </c>
    </row>
    <row r="129" spans="1:15" s="182" customFormat="1" ht="87" customHeight="1" x14ac:dyDescent="0.3">
      <c r="A129" s="363"/>
      <c r="B129" s="328"/>
      <c r="C129" s="347"/>
      <c r="D129" s="212" t="s">
        <v>235</v>
      </c>
      <c r="E129" s="210">
        <v>0</v>
      </c>
      <c r="F129" s="211">
        <v>0</v>
      </c>
      <c r="G129" s="211">
        <v>0</v>
      </c>
      <c r="H129" s="213">
        <v>0</v>
      </c>
      <c r="I129" s="213">
        <v>27000</v>
      </c>
      <c r="J129" s="213">
        <v>0</v>
      </c>
      <c r="K129" s="213">
        <v>0</v>
      </c>
      <c r="L129" s="213">
        <v>0</v>
      </c>
      <c r="M129" s="213">
        <v>0</v>
      </c>
      <c r="N129" s="213">
        <v>0</v>
      </c>
      <c r="O129" s="213">
        <f>SUM(E129:N129)</f>
        <v>27000</v>
      </c>
    </row>
    <row r="130" spans="1:15" s="182" customFormat="1" ht="87" customHeight="1" x14ac:dyDescent="0.3">
      <c r="A130" s="370" t="s">
        <v>338</v>
      </c>
      <c r="B130" s="327" t="s">
        <v>341</v>
      </c>
      <c r="C130" s="346" t="s">
        <v>311</v>
      </c>
      <c r="D130" s="204" t="s">
        <v>238</v>
      </c>
      <c r="E130" s="205">
        <f>E131</f>
        <v>0</v>
      </c>
      <c r="F130" s="205">
        <f t="shared" si="61"/>
        <v>0</v>
      </c>
      <c r="G130" s="205">
        <f t="shared" si="61"/>
        <v>0</v>
      </c>
      <c r="H130" s="205">
        <f t="shared" si="61"/>
        <v>0</v>
      </c>
      <c r="I130" s="205">
        <f t="shared" si="61"/>
        <v>0</v>
      </c>
      <c r="J130" s="235">
        <f t="shared" si="61"/>
        <v>45080</v>
      </c>
      <c r="K130" s="205">
        <f t="shared" si="61"/>
        <v>0</v>
      </c>
      <c r="L130" s="205">
        <f t="shared" si="61"/>
        <v>0</v>
      </c>
      <c r="M130" s="205">
        <f t="shared" si="61"/>
        <v>0</v>
      </c>
      <c r="N130" s="205">
        <f t="shared" si="61"/>
        <v>0</v>
      </c>
      <c r="O130" s="206">
        <f>O131</f>
        <v>45080</v>
      </c>
    </row>
    <row r="131" spans="1:15" s="182" customFormat="1" ht="98.25" customHeight="1" x14ac:dyDescent="0.3">
      <c r="A131" s="363"/>
      <c r="B131" s="328"/>
      <c r="C131" s="347"/>
      <c r="D131" s="212" t="s">
        <v>235</v>
      </c>
      <c r="E131" s="210">
        <v>0</v>
      </c>
      <c r="F131" s="211">
        <v>0</v>
      </c>
      <c r="G131" s="211">
        <v>0</v>
      </c>
      <c r="H131" s="213">
        <v>0</v>
      </c>
      <c r="I131" s="213">
        <v>0</v>
      </c>
      <c r="J131" s="213">
        <v>45080</v>
      </c>
      <c r="K131" s="213">
        <v>0</v>
      </c>
      <c r="L131" s="213">
        <v>0</v>
      </c>
      <c r="M131" s="213">
        <v>0</v>
      </c>
      <c r="N131" s="213">
        <v>0</v>
      </c>
      <c r="O131" s="213">
        <f>SUM(E131:N131)</f>
        <v>45080</v>
      </c>
    </row>
    <row r="132" spans="1:15" s="182" customFormat="1" ht="87" customHeight="1" x14ac:dyDescent="0.3">
      <c r="A132" s="370" t="s">
        <v>339</v>
      </c>
      <c r="B132" s="327" t="s">
        <v>342</v>
      </c>
      <c r="C132" s="346" t="s">
        <v>264</v>
      </c>
      <c r="D132" s="204" t="s">
        <v>238</v>
      </c>
      <c r="E132" s="205">
        <f>E133+E134+E135</f>
        <v>0</v>
      </c>
      <c r="F132" s="206">
        <f t="shared" ref="F132:O132" si="62">F133+F134+F135</f>
        <v>0</v>
      </c>
      <c r="G132" s="206">
        <f t="shared" si="62"/>
        <v>0</v>
      </c>
      <c r="H132" s="206">
        <f t="shared" si="62"/>
        <v>0</v>
      </c>
      <c r="I132" s="206">
        <f t="shared" si="62"/>
        <v>0</v>
      </c>
      <c r="J132" s="206">
        <f>J133+J134+J135</f>
        <v>2508052.2999999998</v>
      </c>
      <c r="K132" s="206">
        <f t="shared" si="62"/>
        <v>0</v>
      </c>
      <c r="L132" s="206">
        <f t="shared" si="62"/>
        <v>0</v>
      </c>
      <c r="M132" s="206">
        <f t="shared" si="62"/>
        <v>0</v>
      </c>
      <c r="N132" s="206">
        <f t="shared" si="62"/>
        <v>0</v>
      </c>
      <c r="O132" s="206">
        <f t="shared" si="62"/>
        <v>2508052.2999999998</v>
      </c>
    </row>
    <row r="133" spans="1:15" s="182" customFormat="1" ht="87" customHeight="1" x14ac:dyDescent="0.3">
      <c r="A133" s="363"/>
      <c r="B133" s="328"/>
      <c r="C133" s="347"/>
      <c r="D133" s="207" t="s">
        <v>50</v>
      </c>
      <c r="E133" s="208">
        <v>0</v>
      </c>
      <c r="F133" s="214">
        <v>0</v>
      </c>
      <c r="G133" s="214">
        <v>0</v>
      </c>
      <c r="H133" s="239">
        <v>0</v>
      </c>
      <c r="I133" s="209">
        <v>0</v>
      </c>
      <c r="J133" s="209">
        <v>0</v>
      </c>
      <c r="K133" s="209">
        <v>0</v>
      </c>
      <c r="L133" s="209">
        <v>0</v>
      </c>
      <c r="M133" s="209">
        <v>0</v>
      </c>
      <c r="N133" s="209">
        <v>0</v>
      </c>
      <c r="O133" s="209">
        <f>SUM(E133:N133)</f>
        <v>0</v>
      </c>
    </row>
    <row r="134" spans="1:15" s="182" customFormat="1" ht="87" customHeight="1" x14ac:dyDescent="0.3">
      <c r="A134" s="363"/>
      <c r="B134" s="328"/>
      <c r="C134" s="347"/>
      <c r="D134" s="204" t="s">
        <v>236</v>
      </c>
      <c r="E134" s="205">
        <v>0</v>
      </c>
      <c r="F134" s="206">
        <v>0</v>
      </c>
      <c r="G134" s="206">
        <v>0</v>
      </c>
      <c r="H134" s="209">
        <v>0</v>
      </c>
      <c r="I134" s="209">
        <v>0</v>
      </c>
      <c r="J134" s="209">
        <v>2482971.7799999998</v>
      </c>
      <c r="K134" s="209">
        <v>0</v>
      </c>
      <c r="L134" s="209">
        <v>0</v>
      </c>
      <c r="M134" s="209">
        <v>0</v>
      </c>
      <c r="N134" s="209">
        <v>0</v>
      </c>
      <c r="O134" s="209">
        <f>SUM(E134:N134)</f>
        <v>2482971.7799999998</v>
      </c>
    </row>
    <row r="135" spans="1:15" s="182" customFormat="1" ht="87" customHeight="1" x14ac:dyDescent="0.3">
      <c r="A135" s="363"/>
      <c r="B135" s="328"/>
      <c r="C135" s="347"/>
      <c r="D135" s="212" t="s">
        <v>235</v>
      </c>
      <c r="E135" s="210">
        <v>0</v>
      </c>
      <c r="F135" s="211">
        <v>0</v>
      </c>
      <c r="G135" s="211">
        <v>0</v>
      </c>
      <c r="H135" s="213">
        <v>0</v>
      </c>
      <c r="I135" s="213">
        <v>0</v>
      </c>
      <c r="J135" s="213">
        <v>25080.52</v>
      </c>
      <c r="K135" s="213">
        <v>0</v>
      </c>
      <c r="L135" s="213">
        <v>0</v>
      </c>
      <c r="M135" s="213">
        <v>0</v>
      </c>
      <c r="N135" s="213">
        <v>0</v>
      </c>
      <c r="O135" s="213">
        <f>SUM(E135:N135)</f>
        <v>25080.52</v>
      </c>
    </row>
    <row r="136" spans="1:15" s="182" customFormat="1" ht="87" customHeight="1" x14ac:dyDescent="0.3">
      <c r="A136" s="330" t="s">
        <v>340</v>
      </c>
      <c r="B136" s="327" t="s">
        <v>343</v>
      </c>
      <c r="C136" s="346" t="s">
        <v>264</v>
      </c>
      <c r="D136" s="204" t="s">
        <v>238</v>
      </c>
      <c r="E136" s="205">
        <f>E137+E138+E139</f>
        <v>0</v>
      </c>
      <c r="F136" s="206">
        <f t="shared" ref="F136:O136" si="63">F137+F138+F139</f>
        <v>0</v>
      </c>
      <c r="G136" s="206">
        <f t="shared" si="63"/>
        <v>0</v>
      </c>
      <c r="H136" s="206">
        <f t="shared" si="63"/>
        <v>0</v>
      </c>
      <c r="I136" s="206">
        <f t="shared" si="63"/>
        <v>0</v>
      </c>
      <c r="J136" s="206">
        <f t="shared" si="63"/>
        <v>2517033.0299999998</v>
      </c>
      <c r="K136" s="206">
        <f t="shared" si="63"/>
        <v>0</v>
      </c>
      <c r="L136" s="206">
        <f t="shared" si="63"/>
        <v>0</v>
      </c>
      <c r="M136" s="206">
        <f t="shared" si="63"/>
        <v>0</v>
      </c>
      <c r="N136" s="206">
        <f t="shared" si="63"/>
        <v>0</v>
      </c>
      <c r="O136" s="206">
        <f t="shared" si="63"/>
        <v>2517033.0299999998</v>
      </c>
    </row>
    <row r="137" spans="1:15" s="182" customFormat="1" ht="87" customHeight="1" x14ac:dyDescent="0.3">
      <c r="A137" s="328"/>
      <c r="B137" s="328"/>
      <c r="C137" s="347"/>
      <c r="D137" s="207" t="s">
        <v>50</v>
      </c>
      <c r="E137" s="208">
        <v>0</v>
      </c>
      <c r="F137" s="214">
        <v>0</v>
      </c>
      <c r="G137" s="214">
        <v>0</v>
      </c>
      <c r="H137" s="239">
        <v>0</v>
      </c>
      <c r="I137" s="209">
        <v>0</v>
      </c>
      <c r="J137" s="209">
        <v>0</v>
      </c>
      <c r="K137" s="209">
        <v>0</v>
      </c>
      <c r="L137" s="209">
        <v>0</v>
      </c>
      <c r="M137" s="209">
        <v>0</v>
      </c>
      <c r="N137" s="209">
        <v>0</v>
      </c>
      <c r="O137" s="209">
        <f>SUM(E137:N137)</f>
        <v>0</v>
      </c>
    </row>
    <row r="138" spans="1:15" s="182" customFormat="1" ht="87" customHeight="1" x14ac:dyDescent="0.3">
      <c r="A138" s="328"/>
      <c r="B138" s="328"/>
      <c r="C138" s="347"/>
      <c r="D138" s="204" t="s">
        <v>236</v>
      </c>
      <c r="E138" s="205">
        <v>0</v>
      </c>
      <c r="F138" s="206">
        <v>0</v>
      </c>
      <c r="G138" s="206">
        <v>0</v>
      </c>
      <c r="H138" s="209">
        <v>0</v>
      </c>
      <c r="I138" s="209">
        <v>0</v>
      </c>
      <c r="J138" s="209">
        <v>2486730</v>
      </c>
      <c r="K138" s="209">
        <v>0</v>
      </c>
      <c r="L138" s="209">
        <v>0</v>
      </c>
      <c r="M138" s="209">
        <v>0</v>
      </c>
      <c r="N138" s="209">
        <v>0</v>
      </c>
      <c r="O138" s="209">
        <f>SUM(E138:N138)</f>
        <v>2486730</v>
      </c>
    </row>
    <row r="139" spans="1:15" s="182" customFormat="1" ht="87" customHeight="1" x14ac:dyDescent="0.3">
      <c r="A139" s="329"/>
      <c r="B139" s="328"/>
      <c r="C139" s="347"/>
      <c r="D139" s="212" t="s">
        <v>235</v>
      </c>
      <c r="E139" s="210">
        <v>0</v>
      </c>
      <c r="F139" s="211">
        <v>0</v>
      </c>
      <c r="G139" s="211">
        <v>0</v>
      </c>
      <c r="H139" s="213">
        <v>0</v>
      </c>
      <c r="I139" s="213">
        <v>0</v>
      </c>
      <c r="J139" s="213">
        <v>30303.03</v>
      </c>
      <c r="K139" s="213">
        <v>0</v>
      </c>
      <c r="L139" s="213">
        <v>0</v>
      </c>
      <c r="M139" s="213">
        <v>0</v>
      </c>
      <c r="N139" s="213">
        <v>0</v>
      </c>
      <c r="O139" s="213">
        <f>SUM(E139:N139)</f>
        <v>30303.03</v>
      </c>
    </row>
    <row r="140" spans="1:15" s="182" customFormat="1" ht="56.25" customHeight="1" x14ac:dyDescent="0.3">
      <c r="A140" s="330" t="s">
        <v>358</v>
      </c>
      <c r="B140" s="327" t="s">
        <v>362</v>
      </c>
      <c r="C140" s="327" t="s">
        <v>264</v>
      </c>
      <c r="D140" s="212" t="s">
        <v>238</v>
      </c>
      <c r="E140" s="210"/>
      <c r="F140" s="211"/>
      <c r="G140" s="211"/>
      <c r="H140" s="213"/>
      <c r="I140" s="213"/>
      <c r="J140" s="213"/>
      <c r="K140" s="213">
        <f>SUM(K141:K142)</f>
        <v>3030303.03</v>
      </c>
      <c r="L140" s="213"/>
      <c r="M140" s="213"/>
      <c r="N140" s="213"/>
      <c r="O140" s="213"/>
    </row>
    <row r="141" spans="1:15" s="182" customFormat="1" ht="87" customHeight="1" x14ac:dyDescent="0.3">
      <c r="A141" s="331"/>
      <c r="B141" s="328"/>
      <c r="C141" s="328"/>
      <c r="D141" s="204" t="s">
        <v>236</v>
      </c>
      <c r="E141" s="210"/>
      <c r="F141" s="211"/>
      <c r="G141" s="211"/>
      <c r="H141" s="213"/>
      <c r="I141" s="213"/>
      <c r="J141" s="213"/>
      <c r="K141" s="213">
        <v>3000000</v>
      </c>
      <c r="L141" s="213"/>
      <c r="M141" s="213"/>
      <c r="N141" s="213"/>
      <c r="O141" s="213"/>
    </row>
    <row r="142" spans="1:15" s="182" customFormat="1" ht="87" customHeight="1" x14ac:dyDescent="0.3">
      <c r="A142" s="332"/>
      <c r="B142" s="329"/>
      <c r="C142" s="329"/>
      <c r="D142" s="212" t="s">
        <v>235</v>
      </c>
      <c r="E142" s="210"/>
      <c r="F142" s="211"/>
      <c r="G142" s="211"/>
      <c r="H142" s="213"/>
      <c r="I142" s="213"/>
      <c r="J142" s="213"/>
      <c r="K142" s="213">
        <v>30303.03</v>
      </c>
      <c r="L142" s="213"/>
      <c r="M142" s="213"/>
      <c r="N142" s="213"/>
      <c r="O142" s="213"/>
    </row>
    <row r="143" spans="1:15" s="182" customFormat="1" ht="87" customHeight="1" x14ac:dyDescent="0.3">
      <c r="A143" s="330" t="s">
        <v>359</v>
      </c>
      <c r="B143" s="327" t="s">
        <v>363</v>
      </c>
      <c r="C143" s="327" t="s">
        <v>264</v>
      </c>
      <c r="D143" s="212" t="s">
        <v>238</v>
      </c>
      <c r="E143" s="210"/>
      <c r="F143" s="211"/>
      <c r="G143" s="211"/>
      <c r="H143" s="213"/>
      <c r="I143" s="213"/>
      <c r="J143" s="213"/>
      <c r="K143" s="213">
        <f>SUM(K144:K145)</f>
        <v>3030303.03</v>
      </c>
      <c r="L143" s="213"/>
      <c r="M143" s="213"/>
      <c r="N143" s="213"/>
      <c r="O143" s="213"/>
    </row>
    <row r="144" spans="1:15" s="182" customFormat="1" ht="87" customHeight="1" x14ac:dyDescent="0.3">
      <c r="A144" s="331"/>
      <c r="B144" s="328"/>
      <c r="C144" s="328"/>
      <c r="D144" s="204" t="s">
        <v>236</v>
      </c>
      <c r="E144" s="210"/>
      <c r="F144" s="211"/>
      <c r="G144" s="211"/>
      <c r="H144" s="213"/>
      <c r="I144" s="213"/>
      <c r="J144" s="213"/>
      <c r="K144" s="213">
        <v>3000000</v>
      </c>
      <c r="L144" s="213"/>
      <c r="M144" s="213"/>
      <c r="N144" s="213"/>
      <c r="O144" s="213"/>
    </row>
    <row r="145" spans="1:15" s="182" customFormat="1" ht="96" customHeight="1" x14ac:dyDescent="0.3">
      <c r="A145" s="332"/>
      <c r="B145" s="329"/>
      <c r="C145" s="329"/>
      <c r="D145" s="212" t="s">
        <v>235</v>
      </c>
      <c r="E145" s="210"/>
      <c r="F145" s="211"/>
      <c r="G145" s="211"/>
      <c r="H145" s="213"/>
      <c r="I145" s="213"/>
      <c r="J145" s="213"/>
      <c r="K145" s="213">
        <v>30303.03</v>
      </c>
      <c r="L145" s="213"/>
      <c r="M145" s="213"/>
      <c r="N145" s="213"/>
      <c r="O145" s="213"/>
    </row>
    <row r="146" spans="1:15" s="182" customFormat="1" ht="87" customHeight="1" x14ac:dyDescent="0.3">
      <c r="A146" s="340" t="s">
        <v>315</v>
      </c>
      <c r="B146" s="322" t="s">
        <v>330</v>
      </c>
      <c r="C146" s="342" t="s">
        <v>243</v>
      </c>
      <c r="D146" s="237" t="s">
        <v>238</v>
      </c>
      <c r="E146" s="229">
        <f>E147+E148+E149</f>
        <v>0</v>
      </c>
      <c r="F146" s="230">
        <f t="shared" ref="F146:O146" si="64">F147+F148+F149</f>
        <v>0</v>
      </c>
      <c r="G146" s="230">
        <f t="shared" si="64"/>
        <v>0</v>
      </c>
      <c r="H146" s="230">
        <f t="shared" si="64"/>
        <v>512153</v>
      </c>
      <c r="I146" s="230">
        <f t="shared" si="64"/>
        <v>273075</v>
      </c>
      <c r="J146" s="230">
        <f t="shared" si="64"/>
        <v>0</v>
      </c>
      <c r="K146" s="230">
        <f t="shared" si="64"/>
        <v>0</v>
      </c>
      <c r="L146" s="230">
        <f t="shared" si="64"/>
        <v>0</v>
      </c>
      <c r="M146" s="230">
        <f t="shared" si="64"/>
        <v>0</v>
      </c>
      <c r="N146" s="230">
        <f t="shared" si="64"/>
        <v>0</v>
      </c>
      <c r="O146" s="230">
        <f t="shared" si="64"/>
        <v>785228</v>
      </c>
    </row>
    <row r="147" spans="1:15" s="182" customFormat="1" ht="87" customHeight="1" x14ac:dyDescent="0.3">
      <c r="A147" s="341"/>
      <c r="B147" s="326"/>
      <c r="C147" s="343"/>
      <c r="D147" s="240" t="s">
        <v>50</v>
      </c>
      <c r="E147" s="231">
        <v>0</v>
      </c>
      <c r="F147" s="232">
        <v>0</v>
      </c>
      <c r="G147" s="232">
        <v>0</v>
      </c>
      <c r="H147" s="234">
        <v>0</v>
      </c>
      <c r="I147" s="234">
        <v>0</v>
      </c>
      <c r="J147" s="234">
        <v>0</v>
      </c>
      <c r="K147" s="234">
        <v>0</v>
      </c>
      <c r="L147" s="234">
        <v>0</v>
      </c>
      <c r="M147" s="234">
        <v>0</v>
      </c>
      <c r="N147" s="234">
        <v>0</v>
      </c>
      <c r="O147" s="234">
        <f>SUM(E147:N147)</f>
        <v>0</v>
      </c>
    </row>
    <row r="148" spans="1:15" s="182" customFormat="1" ht="87" customHeight="1" x14ac:dyDescent="0.3">
      <c r="A148" s="341"/>
      <c r="B148" s="326"/>
      <c r="C148" s="343"/>
      <c r="D148" s="237" t="s">
        <v>236</v>
      </c>
      <c r="E148" s="229">
        <v>0</v>
      </c>
      <c r="F148" s="230">
        <v>0</v>
      </c>
      <c r="G148" s="230">
        <v>0</v>
      </c>
      <c r="H148" s="234">
        <v>0</v>
      </c>
      <c r="I148" s="234">
        <v>0</v>
      </c>
      <c r="J148" s="234">
        <v>0</v>
      </c>
      <c r="K148" s="234">
        <v>0</v>
      </c>
      <c r="L148" s="234">
        <v>0</v>
      </c>
      <c r="M148" s="234">
        <v>0</v>
      </c>
      <c r="N148" s="234">
        <v>0</v>
      </c>
      <c r="O148" s="234">
        <f>SUM(E148:N148)</f>
        <v>0</v>
      </c>
    </row>
    <row r="149" spans="1:15" s="182" customFormat="1" ht="87" customHeight="1" x14ac:dyDescent="0.3">
      <c r="A149" s="341"/>
      <c r="B149" s="326"/>
      <c r="C149" s="343"/>
      <c r="D149" s="197" t="s">
        <v>235</v>
      </c>
      <c r="E149" s="241">
        <v>0</v>
      </c>
      <c r="F149" s="242">
        <v>0</v>
      </c>
      <c r="G149" s="242">
        <v>0</v>
      </c>
      <c r="H149" s="243">
        <v>512153</v>
      </c>
      <c r="I149" s="243">
        <v>273075</v>
      </c>
      <c r="J149" s="243">
        <v>0</v>
      </c>
      <c r="K149" s="243">
        <v>0</v>
      </c>
      <c r="L149" s="243">
        <v>0</v>
      </c>
      <c r="M149" s="243">
        <v>0</v>
      </c>
      <c r="N149" s="243">
        <v>0</v>
      </c>
      <c r="O149" s="243">
        <f>SUM(E149:N149)</f>
        <v>785228</v>
      </c>
    </row>
    <row r="150" spans="1:15" s="182" customFormat="1" ht="87" customHeight="1" x14ac:dyDescent="0.3">
      <c r="A150" s="340" t="s">
        <v>316</v>
      </c>
      <c r="B150" s="322" t="s">
        <v>314</v>
      </c>
      <c r="C150" s="342" t="s">
        <v>311</v>
      </c>
      <c r="D150" s="237" t="s">
        <v>238</v>
      </c>
      <c r="E150" s="229">
        <f>E151+E152+E153</f>
        <v>0</v>
      </c>
      <c r="F150" s="230">
        <f t="shared" ref="F150:O150" si="65">F151+F152+F153</f>
        <v>0</v>
      </c>
      <c r="G150" s="230">
        <f t="shared" si="65"/>
        <v>0</v>
      </c>
      <c r="H150" s="230">
        <f t="shared" si="65"/>
        <v>87350</v>
      </c>
      <c r="I150" s="230">
        <f t="shared" si="65"/>
        <v>0</v>
      </c>
      <c r="J150" s="230">
        <f t="shared" si="65"/>
        <v>0</v>
      </c>
      <c r="K150" s="230">
        <f t="shared" si="65"/>
        <v>0</v>
      </c>
      <c r="L150" s="230">
        <f t="shared" si="65"/>
        <v>0</v>
      </c>
      <c r="M150" s="230">
        <f t="shared" si="65"/>
        <v>0</v>
      </c>
      <c r="N150" s="230">
        <f t="shared" si="65"/>
        <v>0</v>
      </c>
      <c r="O150" s="230">
        <f t="shared" si="65"/>
        <v>87350</v>
      </c>
    </row>
    <row r="151" spans="1:15" s="182" customFormat="1" ht="87" customHeight="1" x14ac:dyDescent="0.3">
      <c r="A151" s="341"/>
      <c r="B151" s="326"/>
      <c r="C151" s="343"/>
      <c r="D151" s="240" t="s">
        <v>50</v>
      </c>
      <c r="E151" s="231">
        <v>0</v>
      </c>
      <c r="F151" s="232">
        <v>0</v>
      </c>
      <c r="G151" s="232">
        <v>0</v>
      </c>
      <c r="H151" s="234">
        <v>0</v>
      </c>
      <c r="I151" s="234">
        <v>0</v>
      </c>
      <c r="J151" s="234">
        <v>0</v>
      </c>
      <c r="K151" s="234">
        <v>0</v>
      </c>
      <c r="L151" s="234">
        <v>0</v>
      </c>
      <c r="M151" s="234">
        <v>0</v>
      </c>
      <c r="N151" s="234">
        <v>0</v>
      </c>
      <c r="O151" s="234">
        <f>SUM(E151:N151)</f>
        <v>0</v>
      </c>
    </row>
    <row r="152" spans="1:15" s="182" customFormat="1" ht="87" customHeight="1" x14ac:dyDescent="0.3">
      <c r="A152" s="341"/>
      <c r="B152" s="326"/>
      <c r="C152" s="343"/>
      <c r="D152" s="237" t="s">
        <v>236</v>
      </c>
      <c r="E152" s="229">
        <v>0</v>
      </c>
      <c r="F152" s="230">
        <v>0</v>
      </c>
      <c r="G152" s="230">
        <v>0</v>
      </c>
      <c r="H152" s="234">
        <v>0</v>
      </c>
      <c r="I152" s="234">
        <v>0</v>
      </c>
      <c r="J152" s="234">
        <v>0</v>
      </c>
      <c r="K152" s="234">
        <v>0</v>
      </c>
      <c r="L152" s="234">
        <v>0</v>
      </c>
      <c r="M152" s="234">
        <v>0</v>
      </c>
      <c r="N152" s="234">
        <v>0</v>
      </c>
      <c r="O152" s="234">
        <f>SUM(E152:N152)</f>
        <v>0</v>
      </c>
    </row>
    <row r="153" spans="1:15" s="182" customFormat="1" ht="87" customHeight="1" x14ac:dyDescent="0.3">
      <c r="A153" s="341"/>
      <c r="B153" s="326"/>
      <c r="C153" s="343"/>
      <c r="D153" s="197" t="s">
        <v>235</v>
      </c>
      <c r="E153" s="241">
        <v>0</v>
      </c>
      <c r="F153" s="242">
        <v>0</v>
      </c>
      <c r="G153" s="242">
        <v>0</v>
      </c>
      <c r="H153" s="243">
        <v>87350</v>
      </c>
      <c r="I153" s="243">
        <v>0</v>
      </c>
      <c r="J153" s="243">
        <v>0</v>
      </c>
      <c r="K153" s="243">
        <v>0</v>
      </c>
      <c r="L153" s="243">
        <v>0</v>
      </c>
      <c r="M153" s="243">
        <v>0</v>
      </c>
      <c r="N153" s="243">
        <v>0</v>
      </c>
      <c r="O153" s="243">
        <f>SUM(E153:N153)</f>
        <v>87350</v>
      </c>
    </row>
    <row r="154" spans="1:15" s="182" customFormat="1" ht="87" customHeight="1" x14ac:dyDescent="0.3">
      <c r="A154" s="340" t="s">
        <v>327</v>
      </c>
      <c r="B154" s="322" t="s">
        <v>328</v>
      </c>
      <c r="C154" s="342" t="s">
        <v>264</v>
      </c>
      <c r="D154" s="237" t="s">
        <v>238</v>
      </c>
      <c r="E154" s="229">
        <f>E155+E156+E158</f>
        <v>0</v>
      </c>
      <c r="F154" s="230">
        <f t="shared" ref="F154:H154" si="66">F155+F156+F158</f>
        <v>0</v>
      </c>
      <c r="G154" s="230">
        <f t="shared" si="66"/>
        <v>0</v>
      </c>
      <c r="H154" s="230">
        <f t="shared" si="66"/>
        <v>0</v>
      </c>
      <c r="I154" s="230">
        <f>I155+I156+I158+I157</f>
        <v>2845541</v>
      </c>
      <c r="J154" s="230">
        <f t="shared" ref="J154:O154" si="67">J155+J156+J158</f>
        <v>0</v>
      </c>
      <c r="K154" s="230">
        <f t="shared" si="67"/>
        <v>0</v>
      </c>
      <c r="L154" s="230">
        <f t="shared" si="67"/>
        <v>0</v>
      </c>
      <c r="M154" s="230">
        <f t="shared" si="67"/>
        <v>0</v>
      </c>
      <c r="N154" s="230">
        <f t="shared" si="67"/>
        <v>0</v>
      </c>
      <c r="O154" s="230">
        <f t="shared" si="67"/>
        <v>2845541</v>
      </c>
    </row>
    <row r="155" spans="1:15" s="182" customFormat="1" ht="87" customHeight="1" x14ac:dyDescent="0.3">
      <c r="A155" s="341"/>
      <c r="B155" s="326"/>
      <c r="C155" s="343"/>
      <c r="D155" s="240" t="s">
        <v>50</v>
      </c>
      <c r="E155" s="231">
        <v>0</v>
      </c>
      <c r="F155" s="232">
        <v>0</v>
      </c>
      <c r="G155" s="232">
        <v>0</v>
      </c>
      <c r="H155" s="234">
        <v>0</v>
      </c>
      <c r="I155" s="234">
        <v>0</v>
      </c>
      <c r="J155" s="234">
        <v>0</v>
      </c>
      <c r="K155" s="234">
        <v>0</v>
      </c>
      <c r="L155" s="234">
        <v>0</v>
      </c>
      <c r="M155" s="234">
        <v>0</v>
      </c>
      <c r="N155" s="234">
        <v>0</v>
      </c>
      <c r="O155" s="234">
        <f>SUM(E155:N155)</f>
        <v>0</v>
      </c>
    </row>
    <row r="156" spans="1:15" s="182" customFormat="1" ht="87" customHeight="1" x14ac:dyDescent="0.3">
      <c r="A156" s="341"/>
      <c r="B156" s="326"/>
      <c r="C156" s="343"/>
      <c r="D156" s="237" t="s">
        <v>236</v>
      </c>
      <c r="E156" s="229">
        <v>0</v>
      </c>
      <c r="F156" s="230">
        <v>0</v>
      </c>
      <c r="G156" s="230">
        <v>0</v>
      </c>
      <c r="H156" s="234">
        <v>0</v>
      </c>
      <c r="I156" s="234">
        <v>0</v>
      </c>
      <c r="J156" s="234">
        <v>0</v>
      </c>
      <c r="K156" s="234">
        <v>0</v>
      </c>
      <c r="L156" s="234">
        <v>0</v>
      </c>
      <c r="M156" s="234">
        <v>0</v>
      </c>
      <c r="N156" s="234">
        <v>0</v>
      </c>
      <c r="O156" s="234">
        <f>SUM(E156:N156)</f>
        <v>0</v>
      </c>
    </row>
    <row r="157" spans="1:15" s="182" customFormat="1" ht="87" customHeight="1" x14ac:dyDescent="0.3">
      <c r="A157" s="341"/>
      <c r="B157" s="326"/>
      <c r="C157" s="343"/>
      <c r="D157" s="197" t="s">
        <v>235</v>
      </c>
      <c r="E157" s="229">
        <v>0</v>
      </c>
      <c r="F157" s="230">
        <v>0</v>
      </c>
      <c r="G157" s="230">
        <v>0</v>
      </c>
      <c r="H157" s="234">
        <v>0</v>
      </c>
      <c r="I157" s="234">
        <v>0</v>
      </c>
      <c r="J157" s="234">
        <v>0</v>
      </c>
      <c r="K157" s="234">
        <v>0</v>
      </c>
      <c r="L157" s="234">
        <v>0</v>
      </c>
      <c r="M157" s="234">
        <v>0</v>
      </c>
      <c r="N157" s="234">
        <v>0</v>
      </c>
      <c r="O157" s="234">
        <f>SUM(E157:N157)</f>
        <v>0</v>
      </c>
    </row>
    <row r="158" spans="1:15" s="182" customFormat="1" ht="87" customHeight="1" x14ac:dyDescent="0.3">
      <c r="A158" s="341"/>
      <c r="B158" s="326"/>
      <c r="C158" s="343"/>
      <c r="D158" s="197" t="s">
        <v>329</v>
      </c>
      <c r="E158" s="229">
        <v>0</v>
      </c>
      <c r="F158" s="244">
        <v>0</v>
      </c>
      <c r="G158" s="244">
        <v>0</v>
      </c>
      <c r="H158" s="245">
        <v>0</v>
      </c>
      <c r="I158" s="245">
        <v>2845541</v>
      </c>
      <c r="J158" s="245">
        <v>0</v>
      </c>
      <c r="K158" s="245">
        <v>0</v>
      </c>
      <c r="L158" s="245">
        <v>0</v>
      </c>
      <c r="M158" s="245">
        <v>0</v>
      </c>
      <c r="N158" s="243">
        <v>0</v>
      </c>
      <c r="O158" s="243">
        <f>SUM(E158:N158)</f>
        <v>2845541</v>
      </c>
    </row>
    <row r="159" spans="1:15" s="182" customFormat="1" ht="30.75" customHeight="1" x14ac:dyDescent="0.3">
      <c r="A159" s="320" t="s">
        <v>334</v>
      </c>
      <c r="B159" s="322" t="s">
        <v>335</v>
      </c>
      <c r="C159" s="322" t="s">
        <v>243</v>
      </c>
      <c r="D159" s="237" t="s">
        <v>238</v>
      </c>
      <c r="E159" s="229">
        <f>E160+E161+E162</f>
        <v>0</v>
      </c>
      <c r="F159" s="233">
        <f>F160+F161+F162</f>
        <v>0</v>
      </c>
      <c r="G159" s="233">
        <f>G160+G161+G162</f>
        <v>0</v>
      </c>
      <c r="H159" s="233">
        <f>H160+H161+H162</f>
        <v>0</v>
      </c>
      <c r="I159" s="233">
        <f>I160+I161+I162</f>
        <v>150000</v>
      </c>
      <c r="J159" s="233">
        <f>J160+J161+J162+J163</f>
        <v>0</v>
      </c>
      <c r="K159" s="233">
        <f>K160+K161+K162</f>
        <v>0</v>
      </c>
      <c r="L159" s="233">
        <f>L160+L161+L162</f>
        <v>0</v>
      </c>
      <c r="M159" s="233">
        <f>M160+M161+M162</f>
        <v>0</v>
      </c>
      <c r="N159" s="229">
        <f>N160+N161+N162</f>
        <v>0</v>
      </c>
      <c r="O159" s="230">
        <f>SUM(F159:N159)</f>
        <v>150000</v>
      </c>
    </row>
    <row r="160" spans="1:15" s="182" customFormat="1" ht="47.45" customHeight="1" x14ac:dyDescent="0.3">
      <c r="A160" s="339"/>
      <c r="B160" s="326"/>
      <c r="C160" s="326"/>
      <c r="D160" s="240" t="s">
        <v>50</v>
      </c>
      <c r="E160" s="231">
        <v>0</v>
      </c>
      <c r="F160" s="246">
        <v>0</v>
      </c>
      <c r="G160" s="246">
        <v>0</v>
      </c>
      <c r="H160" s="247">
        <v>0</v>
      </c>
      <c r="I160" s="247">
        <v>0</v>
      </c>
      <c r="J160" s="247">
        <v>0</v>
      </c>
      <c r="K160" s="247">
        <v>0</v>
      </c>
      <c r="L160" s="247">
        <v>0</v>
      </c>
      <c r="M160" s="247">
        <v>0</v>
      </c>
      <c r="N160" s="234">
        <v>0</v>
      </c>
      <c r="O160" s="230">
        <f t="shared" ref="O160:O164" si="68">SUM(F160:N160)</f>
        <v>0</v>
      </c>
    </row>
    <row r="161" spans="1:15" ht="69.75" customHeight="1" x14ac:dyDescent="0.3">
      <c r="A161" s="339"/>
      <c r="B161" s="326"/>
      <c r="C161" s="326"/>
      <c r="D161" s="237" t="s">
        <v>236</v>
      </c>
      <c r="E161" s="229">
        <v>0</v>
      </c>
      <c r="F161" s="248">
        <v>0</v>
      </c>
      <c r="G161" s="248">
        <v>0</v>
      </c>
      <c r="H161" s="247">
        <v>0</v>
      </c>
      <c r="I161" s="247">
        <v>0</v>
      </c>
      <c r="J161" s="247">
        <v>0</v>
      </c>
      <c r="K161" s="247">
        <v>0</v>
      </c>
      <c r="L161" s="247">
        <v>0</v>
      </c>
      <c r="M161" s="247">
        <v>0</v>
      </c>
      <c r="N161" s="234">
        <v>0</v>
      </c>
      <c r="O161" s="230">
        <f t="shared" si="68"/>
        <v>0</v>
      </c>
    </row>
    <row r="162" spans="1:15" ht="96" customHeight="1" x14ac:dyDescent="0.3">
      <c r="A162" s="339"/>
      <c r="B162" s="326"/>
      <c r="C162" s="326"/>
      <c r="D162" s="197" t="s">
        <v>235</v>
      </c>
      <c r="E162" s="241">
        <v>0</v>
      </c>
      <c r="F162" s="244">
        <v>0</v>
      </c>
      <c r="G162" s="244">
        <v>0</v>
      </c>
      <c r="H162" s="245">
        <v>0</v>
      </c>
      <c r="I162" s="245">
        <v>150000</v>
      </c>
      <c r="J162" s="245">
        <v>0</v>
      </c>
      <c r="K162" s="245">
        <v>0</v>
      </c>
      <c r="L162" s="245">
        <v>0</v>
      </c>
      <c r="M162" s="245">
        <v>0</v>
      </c>
      <c r="N162" s="243">
        <v>0</v>
      </c>
      <c r="O162" s="242">
        <f t="shared" si="68"/>
        <v>150000</v>
      </c>
    </row>
    <row r="163" spans="1:15" ht="96" customHeight="1" x14ac:dyDescent="0.3">
      <c r="A163" s="321"/>
      <c r="B163" s="323"/>
      <c r="C163" s="323"/>
      <c r="D163" s="237" t="s">
        <v>337</v>
      </c>
      <c r="E163" s="229">
        <v>0</v>
      </c>
      <c r="F163" s="248">
        <v>0</v>
      </c>
      <c r="G163" s="248">
        <v>0</v>
      </c>
      <c r="H163" s="247">
        <v>0</v>
      </c>
      <c r="I163" s="247">
        <v>0</v>
      </c>
      <c r="J163" s="247">
        <v>0</v>
      </c>
      <c r="K163" s="247">
        <v>0</v>
      </c>
      <c r="L163" s="247">
        <v>0</v>
      </c>
      <c r="M163" s="247">
        <v>0</v>
      </c>
      <c r="N163" s="234">
        <v>0</v>
      </c>
      <c r="O163" s="230">
        <f t="shared" si="68"/>
        <v>0</v>
      </c>
    </row>
    <row r="164" spans="1:15" ht="39.75" customHeight="1" x14ac:dyDescent="0.3">
      <c r="A164" s="320" t="s">
        <v>350</v>
      </c>
      <c r="B164" s="322" t="s">
        <v>351</v>
      </c>
      <c r="C164" s="322" t="s">
        <v>243</v>
      </c>
      <c r="D164" s="237" t="s">
        <v>238</v>
      </c>
      <c r="E164" s="229">
        <v>0</v>
      </c>
      <c r="F164" s="248">
        <v>0</v>
      </c>
      <c r="G164" s="248">
        <v>0</v>
      </c>
      <c r="H164" s="247">
        <v>0</v>
      </c>
      <c r="I164" s="247">
        <v>0</v>
      </c>
      <c r="J164" s="247">
        <v>358000</v>
      </c>
      <c r="K164" s="247">
        <v>0</v>
      </c>
      <c r="L164" s="247">
        <v>0</v>
      </c>
      <c r="M164" s="247">
        <v>0</v>
      </c>
      <c r="N164" s="234">
        <v>0</v>
      </c>
      <c r="O164" s="230">
        <f t="shared" si="68"/>
        <v>358000</v>
      </c>
    </row>
    <row r="165" spans="1:15" ht="76.5" customHeight="1" x14ac:dyDescent="0.3">
      <c r="A165" s="321"/>
      <c r="B165" s="323"/>
      <c r="C165" s="323"/>
      <c r="D165" s="237" t="s">
        <v>337</v>
      </c>
      <c r="E165" s="229">
        <v>0</v>
      </c>
      <c r="F165" s="248">
        <v>0</v>
      </c>
      <c r="G165" s="248">
        <v>0</v>
      </c>
      <c r="H165" s="247">
        <v>0</v>
      </c>
      <c r="I165" s="247">
        <v>0</v>
      </c>
      <c r="J165" s="247">
        <v>358000</v>
      </c>
      <c r="K165" s="247">
        <v>0</v>
      </c>
      <c r="L165" s="247">
        <v>0</v>
      </c>
      <c r="M165" s="247">
        <v>0</v>
      </c>
      <c r="N165" s="234">
        <v>0</v>
      </c>
      <c r="O165" s="230">
        <f t="shared" ref="O165:O168" si="69">SUM(F165:N165)</f>
        <v>358000</v>
      </c>
    </row>
    <row r="166" spans="1:15" ht="59.25" customHeight="1" x14ac:dyDescent="0.3">
      <c r="A166" s="320" t="s">
        <v>352</v>
      </c>
      <c r="B166" s="322" t="s">
        <v>354</v>
      </c>
      <c r="C166" s="322"/>
      <c r="D166" s="237" t="s">
        <v>238</v>
      </c>
      <c r="E166" s="229">
        <v>0</v>
      </c>
      <c r="F166" s="248">
        <v>0</v>
      </c>
      <c r="G166" s="248">
        <v>0</v>
      </c>
      <c r="H166" s="247">
        <v>0</v>
      </c>
      <c r="I166" s="247">
        <v>0</v>
      </c>
      <c r="J166" s="247">
        <v>850000</v>
      </c>
      <c r="K166" s="247">
        <v>0</v>
      </c>
      <c r="L166" s="247">
        <v>0</v>
      </c>
      <c r="M166" s="247">
        <v>0</v>
      </c>
      <c r="N166" s="234">
        <v>0</v>
      </c>
      <c r="O166" s="230">
        <f t="shared" si="69"/>
        <v>850000</v>
      </c>
    </row>
    <row r="167" spans="1:15" ht="102" customHeight="1" x14ac:dyDescent="0.3">
      <c r="A167" s="321"/>
      <c r="B167" s="323"/>
      <c r="C167" s="323"/>
      <c r="D167" s="237" t="s">
        <v>235</v>
      </c>
      <c r="E167" s="229">
        <v>0</v>
      </c>
      <c r="F167" s="248">
        <v>0</v>
      </c>
      <c r="G167" s="248">
        <v>0</v>
      </c>
      <c r="H167" s="247">
        <v>0</v>
      </c>
      <c r="I167" s="247">
        <v>0</v>
      </c>
      <c r="J167" s="247">
        <v>850000</v>
      </c>
      <c r="K167" s="247">
        <v>0</v>
      </c>
      <c r="L167" s="247">
        <v>0</v>
      </c>
      <c r="M167" s="247">
        <v>0</v>
      </c>
      <c r="N167" s="234">
        <v>0</v>
      </c>
      <c r="O167" s="230">
        <f t="shared" si="69"/>
        <v>850000</v>
      </c>
    </row>
    <row r="168" spans="1:15" ht="161.25" customHeight="1" x14ac:dyDescent="0.3">
      <c r="A168" s="249" t="s">
        <v>353</v>
      </c>
      <c r="B168" s="250" t="s">
        <v>355</v>
      </c>
      <c r="C168" s="250" t="s">
        <v>264</v>
      </c>
      <c r="D168" s="204" t="s">
        <v>235</v>
      </c>
      <c r="E168" s="205">
        <v>0</v>
      </c>
      <c r="F168" s="251">
        <v>0</v>
      </c>
      <c r="G168" s="251">
        <v>0</v>
      </c>
      <c r="H168" s="252">
        <v>0</v>
      </c>
      <c r="I168" s="252">
        <v>0</v>
      </c>
      <c r="J168" s="252">
        <v>850000</v>
      </c>
      <c r="K168" s="252">
        <v>0</v>
      </c>
      <c r="L168" s="252">
        <v>0</v>
      </c>
      <c r="M168" s="252">
        <v>0</v>
      </c>
      <c r="N168" s="209">
        <v>0</v>
      </c>
      <c r="O168" s="206">
        <f t="shared" si="69"/>
        <v>850000</v>
      </c>
    </row>
    <row r="169" spans="1:15" ht="45" customHeight="1" x14ac:dyDescent="0.3">
      <c r="A169" s="336" t="s">
        <v>356</v>
      </c>
      <c r="B169" s="320" t="s">
        <v>373</v>
      </c>
      <c r="C169" s="250"/>
      <c r="D169" s="237" t="s">
        <v>238</v>
      </c>
      <c r="E169" s="209">
        <v>0</v>
      </c>
      <c r="F169" s="209">
        <v>0</v>
      </c>
      <c r="G169" s="209">
        <v>0</v>
      </c>
      <c r="H169" s="209">
        <v>0</v>
      </c>
      <c r="I169" s="209">
        <v>0</v>
      </c>
      <c r="J169" s="209">
        <v>0</v>
      </c>
      <c r="K169" s="252">
        <f>SUM(K170:K171)</f>
        <v>0</v>
      </c>
      <c r="L169" s="252">
        <f t="shared" ref="L169:M169" si="70">SUM(L170:L171)</f>
        <v>0</v>
      </c>
      <c r="M169" s="252">
        <f t="shared" si="70"/>
        <v>0</v>
      </c>
      <c r="N169" s="252">
        <f>SUM(N170:N171)</f>
        <v>0</v>
      </c>
      <c r="O169" s="206"/>
    </row>
    <row r="170" spans="1:15" ht="55.5" customHeight="1" x14ac:dyDescent="0.3">
      <c r="A170" s="337"/>
      <c r="B170" s="339"/>
      <c r="C170" s="250"/>
      <c r="D170" s="237" t="s">
        <v>236</v>
      </c>
      <c r="E170" s="209">
        <v>0</v>
      </c>
      <c r="F170" s="209">
        <v>0</v>
      </c>
      <c r="G170" s="209">
        <v>0</v>
      </c>
      <c r="H170" s="209">
        <v>0</v>
      </c>
      <c r="I170" s="209">
        <v>0</v>
      </c>
      <c r="J170" s="209">
        <v>0</v>
      </c>
      <c r="K170" s="252">
        <f>SUM(K173)</f>
        <v>0</v>
      </c>
      <c r="L170" s="252">
        <f t="shared" ref="L170:M170" si="71">SUM(L173)</f>
        <v>0</v>
      </c>
      <c r="M170" s="252">
        <f t="shared" si="71"/>
        <v>0</v>
      </c>
      <c r="N170" s="252">
        <f>SUM(N173)</f>
        <v>0</v>
      </c>
      <c r="O170" s="206"/>
    </row>
    <row r="171" spans="1:15" ht="115.5" customHeight="1" x14ac:dyDescent="0.3">
      <c r="A171" s="338"/>
      <c r="B171" s="321"/>
      <c r="C171" s="250"/>
      <c r="D171" s="197" t="s">
        <v>235</v>
      </c>
      <c r="E171" s="209">
        <v>0</v>
      </c>
      <c r="F171" s="209">
        <v>0</v>
      </c>
      <c r="G171" s="209">
        <v>0</v>
      </c>
      <c r="H171" s="209">
        <v>0</v>
      </c>
      <c r="I171" s="209">
        <v>0</v>
      </c>
      <c r="J171" s="209">
        <v>0</v>
      </c>
      <c r="K171" s="252">
        <f>SUM(K174)</f>
        <v>0</v>
      </c>
      <c r="L171" s="252">
        <f t="shared" ref="L171:M171" si="72">SUM(L174)</f>
        <v>0</v>
      </c>
      <c r="M171" s="252">
        <f t="shared" si="72"/>
        <v>0</v>
      </c>
      <c r="N171" s="252">
        <f>SUM(N174)</f>
        <v>0</v>
      </c>
      <c r="O171" s="206"/>
    </row>
    <row r="172" spans="1:15" ht="45" customHeight="1" x14ac:dyDescent="0.3">
      <c r="A172" s="336" t="s">
        <v>357</v>
      </c>
      <c r="B172" s="330" t="s">
        <v>372</v>
      </c>
      <c r="C172" s="330" t="s">
        <v>264</v>
      </c>
      <c r="D172" s="237" t="s">
        <v>238</v>
      </c>
      <c r="E172" s="209">
        <v>0</v>
      </c>
      <c r="F172" s="209">
        <v>0</v>
      </c>
      <c r="G172" s="209">
        <v>0</v>
      </c>
      <c r="H172" s="209">
        <v>0</v>
      </c>
      <c r="I172" s="209">
        <v>0</v>
      </c>
      <c r="J172" s="209">
        <v>0</v>
      </c>
      <c r="K172" s="252">
        <f>SUM(K173:K174)</f>
        <v>0</v>
      </c>
      <c r="L172" s="209">
        <v>0</v>
      </c>
      <c r="M172" s="209">
        <v>0</v>
      </c>
      <c r="N172" s="209">
        <v>0</v>
      </c>
      <c r="O172" s="206"/>
    </row>
    <row r="173" spans="1:15" ht="55.5" customHeight="1" x14ac:dyDescent="0.3">
      <c r="A173" s="337"/>
      <c r="B173" s="331"/>
      <c r="C173" s="331"/>
      <c r="D173" s="237" t="s">
        <v>236</v>
      </c>
      <c r="E173" s="209">
        <v>0</v>
      </c>
      <c r="F173" s="209">
        <v>0</v>
      </c>
      <c r="G173" s="209">
        <v>0</v>
      </c>
      <c r="H173" s="209">
        <v>0</v>
      </c>
      <c r="I173" s="209">
        <v>0</v>
      </c>
      <c r="J173" s="209">
        <v>0</v>
      </c>
      <c r="K173" s="252">
        <v>0</v>
      </c>
      <c r="L173" s="209">
        <v>0</v>
      </c>
      <c r="M173" s="209">
        <v>0</v>
      </c>
      <c r="N173" s="209"/>
      <c r="O173" s="206"/>
    </row>
    <row r="174" spans="1:15" ht="111.75" customHeight="1" x14ac:dyDescent="0.3">
      <c r="A174" s="338"/>
      <c r="B174" s="332"/>
      <c r="C174" s="332"/>
      <c r="D174" s="197" t="s">
        <v>349</v>
      </c>
      <c r="E174" s="209">
        <v>0</v>
      </c>
      <c r="F174" s="209">
        <v>0</v>
      </c>
      <c r="G174" s="209">
        <v>0</v>
      </c>
      <c r="H174" s="209">
        <v>0</v>
      </c>
      <c r="I174" s="209">
        <v>0</v>
      </c>
      <c r="J174" s="209">
        <v>0</v>
      </c>
      <c r="K174" s="252">
        <v>0</v>
      </c>
      <c r="L174" s="209">
        <v>0</v>
      </c>
      <c r="M174" s="209">
        <v>0</v>
      </c>
      <c r="N174" s="209">
        <v>0</v>
      </c>
      <c r="O174" s="206"/>
    </row>
    <row r="175" spans="1:15" ht="401.25" customHeight="1" x14ac:dyDescent="0.4">
      <c r="A175" s="249" t="s">
        <v>375</v>
      </c>
      <c r="B175" s="280" t="s">
        <v>374</v>
      </c>
      <c r="C175" s="250" t="s">
        <v>264</v>
      </c>
      <c r="D175" s="237" t="s">
        <v>235</v>
      </c>
      <c r="E175" s="209"/>
      <c r="F175" s="209"/>
      <c r="G175" s="209"/>
      <c r="H175" s="209"/>
      <c r="I175" s="209"/>
      <c r="J175" s="209"/>
      <c r="K175" s="252">
        <v>68320</v>
      </c>
      <c r="L175" s="209"/>
      <c r="M175" s="209"/>
      <c r="N175" s="209"/>
      <c r="O175" s="206"/>
    </row>
    <row r="176" spans="1:15" ht="44.45" customHeight="1" thickBot="1" x14ac:dyDescent="0.35">
      <c r="A176" s="333" t="s">
        <v>281</v>
      </c>
      <c r="B176" s="334"/>
      <c r="C176" s="334"/>
      <c r="D176" s="334"/>
      <c r="E176" s="334"/>
      <c r="F176" s="334"/>
      <c r="G176" s="334"/>
      <c r="H176" s="334"/>
      <c r="I176" s="334"/>
      <c r="J176" s="334"/>
      <c r="K176" s="334"/>
      <c r="L176" s="334"/>
      <c r="M176" s="334"/>
      <c r="N176" s="334"/>
      <c r="O176" s="335"/>
    </row>
    <row r="177" spans="1:15" ht="39" customHeight="1" x14ac:dyDescent="0.3">
      <c r="A177" s="354" t="s">
        <v>238</v>
      </c>
      <c r="B177" s="355"/>
      <c r="C177" s="355"/>
      <c r="D177" s="356"/>
      <c r="E177" s="253">
        <f t="shared" ref="E177:O177" si="73">E178+E179+E180</f>
        <v>0</v>
      </c>
      <c r="F177" s="254">
        <f t="shared" si="73"/>
        <v>264576.18</v>
      </c>
      <c r="G177" s="254">
        <f>G178+G179+G180</f>
        <v>1207434.45</v>
      </c>
      <c r="H177" s="254">
        <f t="shared" si="73"/>
        <v>1784919.62</v>
      </c>
      <c r="I177" s="254">
        <f>I178+I179+I180</f>
        <v>2253662.7199999997</v>
      </c>
      <c r="J177" s="254">
        <f t="shared" si="73"/>
        <v>5478364.1200000001</v>
      </c>
      <c r="K177" s="254">
        <f>K178+K179+K180</f>
        <v>10166312.970000001</v>
      </c>
      <c r="L177" s="254">
        <f t="shared" si="73"/>
        <v>1179803.03</v>
      </c>
      <c r="M177" s="254">
        <f t="shared" si="73"/>
        <v>1179803.03</v>
      </c>
      <c r="N177" s="254">
        <f t="shared" si="73"/>
        <v>0</v>
      </c>
      <c r="O177" s="255">
        <f t="shared" si="73"/>
        <v>11900547.58</v>
      </c>
    </row>
    <row r="178" spans="1:15" s="181" customFormat="1" ht="38.25" customHeight="1" x14ac:dyDescent="0.3">
      <c r="A178" s="351" t="s">
        <v>50</v>
      </c>
      <c r="B178" s="352"/>
      <c r="C178" s="352"/>
      <c r="D178" s="353"/>
      <c r="E178" s="256">
        <f t="shared" ref="E178:H180" si="74">E182+E194+E186+E203+E207+E211+E215+E219</f>
        <v>0</v>
      </c>
      <c r="F178" s="256">
        <f t="shared" si="74"/>
        <v>0</v>
      </c>
      <c r="G178" s="256">
        <f t="shared" si="74"/>
        <v>0</v>
      </c>
      <c r="H178" s="256">
        <f t="shared" si="74"/>
        <v>0</v>
      </c>
      <c r="I178" s="256">
        <f>I182+I194+I186+I203+I207+I211+I215+I219+I190</f>
        <v>0</v>
      </c>
      <c r="J178" s="256">
        <f t="shared" ref="J178:N179" si="75">J182+J194+J186+J203+J207+J211+J215+J219</f>
        <v>0</v>
      </c>
      <c r="K178" s="256">
        <f t="shared" si="75"/>
        <v>0</v>
      </c>
      <c r="L178" s="256">
        <f t="shared" si="75"/>
        <v>0</v>
      </c>
      <c r="M178" s="256">
        <f t="shared" si="75"/>
        <v>0</v>
      </c>
      <c r="N178" s="256">
        <f t="shared" si="75"/>
        <v>0</v>
      </c>
      <c r="O178" s="257">
        <f>O182+O186+O194+O203+O207+O211+O219</f>
        <v>0</v>
      </c>
    </row>
    <row r="179" spans="1:15" s="182" customFormat="1" ht="40.5" customHeight="1" x14ac:dyDescent="0.3">
      <c r="A179" s="351" t="s">
        <v>236</v>
      </c>
      <c r="B179" s="352"/>
      <c r="C179" s="352"/>
      <c r="D179" s="353"/>
      <c r="E179" s="256">
        <f t="shared" si="74"/>
        <v>0</v>
      </c>
      <c r="F179" s="256">
        <f t="shared" si="74"/>
        <v>146096.18</v>
      </c>
      <c r="G179" s="256">
        <f t="shared" si="74"/>
        <v>149247.45000000001</v>
      </c>
      <c r="H179" s="256">
        <f t="shared" si="74"/>
        <v>1711442.8900000001</v>
      </c>
      <c r="I179" s="256">
        <f>I183+I195+I187+I204+I208+I212+I216+I220+I191</f>
        <v>1273913.69</v>
      </c>
      <c r="J179" s="256">
        <f t="shared" si="75"/>
        <v>5089455.4800000004</v>
      </c>
      <c r="K179" s="256">
        <f t="shared" si="75"/>
        <v>10162596.84</v>
      </c>
      <c r="L179" s="256">
        <f t="shared" si="75"/>
        <v>1168005</v>
      </c>
      <c r="M179" s="256">
        <f t="shared" si="75"/>
        <v>1168005</v>
      </c>
      <c r="N179" s="256">
        <f t="shared" si="75"/>
        <v>0</v>
      </c>
      <c r="O179" s="257">
        <f>O183+O195+O187+O204+O208+O212+O220</f>
        <v>9600257</v>
      </c>
    </row>
    <row r="180" spans="1:15" ht="18.75" customHeight="1" x14ac:dyDescent="0.3">
      <c r="A180" s="351" t="s">
        <v>235</v>
      </c>
      <c r="B180" s="352"/>
      <c r="C180" s="352"/>
      <c r="D180" s="353"/>
      <c r="E180" s="256">
        <f t="shared" si="74"/>
        <v>0</v>
      </c>
      <c r="F180" s="256">
        <f t="shared" si="74"/>
        <v>118480</v>
      </c>
      <c r="G180" s="256">
        <f t="shared" si="74"/>
        <v>1058187</v>
      </c>
      <c r="H180" s="256">
        <f t="shared" si="74"/>
        <v>73476.73</v>
      </c>
      <c r="I180" s="256">
        <f>I184+I196+I188+I205+I209+I213+I217+I221+I192</f>
        <v>979749.03</v>
      </c>
      <c r="J180" s="256">
        <f>J184+J196+J188+J205+J209+J213+J217+J221+J222</f>
        <v>388908.64</v>
      </c>
      <c r="K180" s="256">
        <f>K184+K196+K188+K205+K209+K213+K217+K221</f>
        <v>3716.13</v>
      </c>
      <c r="L180" s="256">
        <f>L184+L196+L188+L205+L209+L213+L217+L221</f>
        <v>11798.03</v>
      </c>
      <c r="M180" s="256">
        <f>M184+M196+M188+M205+M209+M213+M217+M221</f>
        <v>11798.03</v>
      </c>
      <c r="N180" s="256">
        <f>N184+N196+N188+N205+N209+N213+N217+N221</f>
        <v>0</v>
      </c>
      <c r="O180" s="257">
        <f>O184+O188+O196+O205+O209+O221+O210</f>
        <v>2300290.58</v>
      </c>
    </row>
    <row r="181" spans="1:15" ht="26.25" x14ac:dyDescent="0.3">
      <c r="A181" s="369" t="s">
        <v>266</v>
      </c>
      <c r="B181" s="322" t="s">
        <v>293</v>
      </c>
      <c r="C181" s="342" t="s">
        <v>276</v>
      </c>
      <c r="D181" s="204" t="s">
        <v>238</v>
      </c>
      <c r="E181" s="233">
        <f>E182+E183+E184</f>
        <v>0</v>
      </c>
      <c r="F181" s="248">
        <f t="shared" ref="F181:O181" si="76">F182+F183+F184</f>
        <v>147572.18</v>
      </c>
      <c r="G181" s="248">
        <f t="shared" si="76"/>
        <v>150755.45000000001</v>
      </c>
      <c r="H181" s="248">
        <f t="shared" si="76"/>
        <v>233446.28000000003</v>
      </c>
      <c r="I181" s="248">
        <f t="shared" si="76"/>
        <v>0</v>
      </c>
      <c r="J181" s="248">
        <f t="shared" si="76"/>
        <v>169702.02</v>
      </c>
      <c r="K181" s="248">
        <f t="shared" si="76"/>
        <v>169702.02</v>
      </c>
      <c r="L181" s="248">
        <f t="shared" si="76"/>
        <v>169702.02</v>
      </c>
      <c r="M181" s="248">
        <f t="shared" si="76"/>
        <v>169702.02</v>
      </c>
      <c r="N181" s="248">
        <f t="shared" si="76"/>
        <v>0</v>
      </c>
      <c r="O181" s="258">
        <f t="shared" si="76"/>
        <v>1210581.99</v>
      </c>
    </row>
    <row r="182" spans="1:15" ht="52.5" x14ac:dyDescent="0.3">
      <c r="A182" s="341"/>
      <c r="B182" s="326"/>
      <c r="C182" s="343"/>
      <c r="D182" s="207" t="s">
        <v>50</v>
      </c>
      <c r="E182" s="231">
        <v>0</v>
      </c>
      <c r="F182" s="232">
        <v>0</v>
      </c>
      <c r="G182" s="232">
        <v>0</v>
      </c>
      <c r="H182" s="234">
        <v>0</v>
      </c>
      <c r="I182" s="234">
        <v>0</v>
      </c>
      <c r="J182" s="234">
        <v>0</v>
      </c>
      <c r="K182" s="234">
        <v>0</v>
      </c>
      <c r="L182" s="234">
        <v>0</v>
      </c>
      <c r="M182" s="234">
        <v>0</v>
      </c>
      <c r="N182" s="234">
        <v>0</v>
      </c>
      <c r="O182" s="259">
        <f>SUM(E182:N182)</f>
        <v>0</v>
      </c>
    </row>
    <row r="183" spans="1:15" ht="65.25" customHeight="1" x14ac:dyDescent="0.3">
      <c r="A183" s="341"/>
      <c r="B183" s="326"/>
      <c r="C183" s="343"/>
      <c r="D183" s="204" t="s">
        <v>236</v>
      </c>
      <c r="E183" s="229">
        <v>0</v>
      </c>
      <c r="F183" s="230">
        <v>146096.18</v>
      </c>
      <c r="G183" s="230">
        <v>149247.45000000001</v>
      </c>
      <c r="H183" s="234">
        <v>226442.89</v>
      </c>
      <c r="I183" s="234">
        <v>0</v>
      </c>
      <c r="J183" s="234">
        <v>168005</v>
      </c>
      <c r="K183" s="234">
        <v>168005</v>
      </c>
      <c r="L183" s="234">
        <v>168005</v>
      </c>
      <c r="M183" s="234">
        <v>168005</v>
      </c>
      <c r="N183" s="234">
        <v>0</v>
      </c>
      <c r="O183" s="259">
        <f>SUM(E183:N183)</f>
        <v>1193806.52</v>
      </c>
    </row>
    <row r="184" spans="1:15" ht="85.5" customHeight="1" x14ac:dyDescent="0.3">
      <c r="A184" s="357"/>
      <c r="B184" s="323"/>
      <c r="C184" s="360"/>
      <c r="D184" s="204" t="s">
        <v>235</v>
      </c>
      <c r="E184" s="229">
        <v>0</v>
      </c>
      <c r="F184" s="230">
        <v>1476</v>
      </c>
      <c r="G184" s="230">
        <v>1508</v>
      </c>
      <c r="H184" s="234">
        <v>7003.39</v>
      </c>
      <c r="I184" s="234">
        <v>0</v>
      </c>
      <c r="J184" s="234">
        <v>1697.02</v>
      </c>
      <c r="K184" s="234">
        <v>1697.02</v>
      </c>
      <c r="L184" s="234">
        <v>1697.02</v>
      </c>
      <c r="M184" s="234">
        <v>1697.02</v>
      </c>
      <c r="N184" s="234">
        <v>0</v>
      </c>
      <c r="O184" s="259">
        <f>SUM(E184:N184)</f>
        <v>16775.47</v>
      </c>
    </row>
    <row r="185" spans="1:15" s="184" customFormat="1" ht="26.25" x14ac:dyDescent="0.3">
      <c r="A185" s="340" t="s">
        <v>275</v>
      </c>
      <c r="B185" s="322" t="s">
        <v>300</v>
      </c>
      <c r="C185" s="342" t="s">
        <v>276</v>
      </c>
      <c r="D185" s="204" t="s">
        <v>238</v>
      </c>
      <c r="E185" s="229">
        <f t="shared" ref="E185:O185" si="77">E186+E187+E188</f>
        <v>0</v>
      </c>
      <c r="F185" s="230">
        <f t="shared" si="77"/>
        <v>88524</v>
      </c>
      <c r="G185" s="230">
        <f t="shared" si="77"/>
        <v>18043</v>
      </c>
      <c r="H185" s="230">
        <f t="shared" si="77"/>
        <v>0</v>
      </c>
      <c r="I185" s="230">
        <f t="shared" si="77"/>
        <v>63696.1</v>
      </c>
      <c r="J185" s="230">
        <f t="shared" si="77"/>
        <v>0</v>
      </c>
      <c r="K185" s="230">
        <f t="shared" si="77"/>
        <v>0</v>
      </c>
      <c r="L185" s="230">
        <f t="shared" si="77"/>
        <v>0</v>
      </c>
      <c r="M185" s="230">
        <f t="shared" si="77"/>
        <v>0</v>
      </c>
      <c r="N185" s="230">
        <f t="shared" si="77"/>
        <v>0</v>
      </c>
      <c r="O185" s="258">
        <f t="shared" si="77"/>
        <v>170263.1</v>
      </c>
    </row>
    <row r="186" spans="1:15" s="184" customFormat="1" ht="84" customHeight="1" x14ac:dyDescent="0.3">
      <c r="A186" s="341"/>
      <c r="B186" s="326"/>
      <c r="C186" s="343"/>
      <c r="D186" s="207" t="s">
        <v>50</v>
      </c>
      <c r="E186" s="231">
        <v>0</v>
      </c>
      <c r="F186" s="232">
        <v>0</v>
      </c>
      <c r="G186" s="232">
        <v>0</v>
      </c>
      <c r="H186" s="234">
        <v>0</v>
      </c>
      <c r="I186" s="234">
        <v>0</v>
      </c>
      <c r="J186" s="234">
        <v>0</v>
      </c>
      <c r="K186" s="234">
        <v>0</v>
      </c>
      <c r="L186" s="234">
        <v>0</v>
      </c>
      <c r="M186" s="234">
        <v>0</v>
      </c>
      <c r="N186" s="234">
        <v>0</v>
      </c>
      <c r="O186" s="259">
        <f>SUM(E186:N186)</f>
        <v>0</v>
      </c>
    </row>
    <row r="187" spans="1:15" s="184" customFormat="1" ht="99" customHeight="1" x14ac:dyDescent="0.3">
      <c r="A187" s="341"/>
      <c r="B187" s="326"/>
      <c r="C187" s="343"/>
      <c r="D187" s="204" t="s">
        <v>236</v>
      </c>
      <c r="E187" s="229">
        <v>0</v>
      </c>
      <c r="F187" s="230">
        <v>0</v>
      </c>
      <c r="G187" s="230">
        <v>0</v>
      </c>
      <c r="H187" s="234">
        <v>0</v>
      </c>
      <c r="I187" s="234">
        <v>0</v>
      </c>
      <c r="J187" s="234">
        <v>0</v>
      </c>
      <c r="K187" s="234">
        <v>0</v>
      </c>
      <c r="L187" s="234">
        <v>0</v>
      </c>
      <c r="M187" s="234">
        <v>0</v>
      </c>
      <c r="N187" s="234">
        <v>0</v>
      </c>
      <c r="O187" s="234">
        <f>SUM(E187:N187)</f>
        <v>0</v>
      </c>
    </row>
    <row r="188" spans="1:15" s="184" customFormat="1" ht="87" customHeight="1" x14ac:dyDescent="0.3">
      <c r="A188" s="357"/>
      <c r="B188" s="323"/>
      <c r="C188" s="360"/>
      <c r="D188" s="204" t="s">
        <v>235</v>
      </c>
      <c r="E188" s="229">
        <v>0</v>
      </c>
      <c r="F188" s="230">
        <v>88524</v>
      </c>
      <c r="G188" s="230">
        <v>18043</v>
      </c>
      <c r="H188" s="234">
        <v>0</v>
      </c>
      <c r="I188" s="234">
        <v>63696.1</v>
      </c>
      <c r="J188" s="234">
        <v>0</v>
      </c>
      <c r="K188" s="234">
        <v>0</v>
      </c>
      <c r="L188" s="234">
        <v>0</v>
      </c>
      <c r="M188" s="234">
        <v>0</v>
      </c>
      <c r="N188" s="234">
        <v>0</v>
      </c>
      <c r="O188" s="234">
        <f>SUM(E188:N188)</f>
        <v>170263.1</v>
      </c>
    </row>
    <row r="189" spans="1:15" s="184" customFormat="1" ht="87" customHeight="1" x14ac:dyDescent="0.3">
      <c r="A189" s="340" t="s">
        <v>296</v>
      </c>
      <c r="B189" s="322" t="s">
        <v>323</v>
      </c>
      <c r="C189" s="342" t="s">
        <v>276</v>
      </c>
      <c r="D189" s="237" t="s">
        <v>238</v>
      </c>
      <c r="E189" s="229">
        <f t="shared" ref="E189:O189" si="78">E190+E191+E192</f>
        <v>0</v>
      </c>
      <c r="F189" s="230">
        <f t="shared" si="78"/>
        <v>88524</v>
      </c>
      <c r="G189" s="230">
        <f t="shared" si="78"/>
        <v>18043</v>
      </c>
      <c r="H189" s="230">
        <f t="shared" si="78"/>
        <v>0</v>
      </c>
      <c r="I189" s="230">
        <f>I190+I191+I192</f>
        <v>1280217.5899999999</v>
      </c>
      <c r="J189" s="230">
        <f t="shared" si="78"/>
        <v>0</v>
      </c>
      <c r="K189" s="230">
        <f t="shared" si="78"/>
        <v>0</v>
      </c>
      <c r="L189" s="230">
        <f t="shared" si="78"/>
        <v>0</v>
      </c>
      <c r="M189" s="230">
        <f t="shared" si="78"/>
        <v>0</v>
      </c>
      <c r="N189" s="230">
        <f t="shared" si="78"/>
        <v>0</v>
      </c>
      <c r="O189" s="258">
        <f t="shared" si="78"/>
        <v>1386784.5899999999</v>
      </c>
    </row>
    <row r="190" spans="1:15" s="184" customFormat="1" ht="87" customHeight="1" x14ac:dyDescent="0.3">
      <c r="A190" s="341"/>
      <c r="B190" s="326"/>
      <c r="C190" s="343"/>
      <c r="D190" s="240" t="s">
        <v>50</v>
      </c>
      <c r="E190" s="231">
        <v>0</v>
      </c>
      <c r="F190" s="232">
        <v>0</v>
      </c>
      <c r="G190" s="232">
        <v>0</v>
      </c>
      <c r="H190" s="234">
        <v>0</v>
      </c>
      <c r="I190" s="234">
        <v>0</v>
      </c>
      <c r="J190" s="234">
        <v>0</v>
      </c>
      <c r="K190" s="234">
        <v>0</v>
      </c>
      <c r="L190" s="234">
        <v>0</v>
      </c>
      <c r="M190" s="234">
        <v>0</v>
      </c>
      <c r="N190" s="234">
        <v>0</v>
      </c>
      <c r="O190" s="259">
        <f>SUM(E190:N190)</f>
        <v>0</v>
      </c>
    </row>
    <row r="191" spans="1:15" s="184" customFormat="1" ht="87" customHeight="1" x14ac:dyDescent="0.3">
      <c r="A191" s="341"/>
      <c r="B191" s="326"/>
      <c r="C191" s="343"/>
      <c r="D191" s="237" t="s">
        <v>236</v>
      </c>
      <c r="E191" s="229">
        <v>0</v>
      </c>
      <c r="F191" s="230">
        <v>0</v>
      </c>
      <c r="G191" s="230">
        <v>0</v>
      </c>
      <c r="H191" s="234">
        <v>0</v>
      </c>
      <c r="I191" s="234">
        <v>1273913.69</v>
      </c>
      <c r="J191" s="234">
        <v>0</v>
      </c>
      <c r="K191" s="234">
        <v>0</v>
      </c>
      <c r="L191" s="234">
        <v>0</v>
      </c>
      <c r="M191" s="234">
        <v>0</v>
      </c>
      <c r="N191" s="234">
        <v>0</v>
      </c>
      <c r="O191" s="234">
        <f>SUM(E191:N191)</f>
        <v>1273913.69</v>
      </c>
    </row>
    <row r="192" spans="1:15" s="184" customFormat="1" ht="87" customHeight="1" x14ac:dyDescent="0.3">
      <c r="A192" s="357"/>
      <c r="B192" s="323"/>
      <c r="C192" s="360"/>
      <c r="D192" s="237" t="s">
        <v>235</v>
      </c>
      <c r="E192" s="229">
        <v>0</v>
      </c>
      <c r="F192" s="230">
        <v>88524</v>
      </c>
      <c r="G192" s="230">
        <v>18043</v>
      </c>
      <c r="H192" s="234">
        <v>0</v>
      </c>
      <c r="I192" s="234">
        <v>6303.9</v>
      </c>
      <c r="J192" s="234">
        <v>0</v>
      </c>
      <c r="K192" s="234">
        <v>0</v>
      </c>
      <c r="L192" s="234">
        <v>0</v>
      </c>
      <c r="M192" s="234">
        <v>0</v>
      </c>
      <c r="N192" s="234">
        <v>0</v>
      </c>
      <c r="O192" s="234">
        <f>SUM(E192:N192)</f>
        <v>112870.9</v>
      </c>
    </row>
    <row r="193" spans="1:15" s="184" customFormat="1" ht="45.75" customHeight="1" x14ac:dyDescent="0.3">
      <c r="A193" s="361" t="s">
        <v>298</v>
      </c>
      <c r="B193" s="322" t="s">
        <v>317</v>
      </c>
      <c r="C193" s="342" t="s">
        <v>246</v>
      </c>
      <c r="D193" s="204" t="s">
        <v>238</v>
      </c>
      <c r="E193" s="229">
        <f t="shared" ref="E193:O193" si="79">E194+E195+E196</f>
        <v>0</v>
      </c>
      <c r="F193" s="230">
        <f t="shared" si="79"/>
        <v>0</v>
      </c>
      <c r="G193" s="230">
        <f t="shared" si="79"/>
        <v>0</v>
      </c>
      <c r="H193" s="230">
        <f t="shared" si="79"/>
        <v>1490511.34</v>
      </c>
      <c r="I193" s="230">
        <f t="shared" si="79"/>
        <v>0</v>
      </c>
      <c r="J193" s="230">
        <f t="shared" si="79"/>
        <v>3961061.09</v>
      </c>
      <c r="K193" s="230">
        <f t="shared" si="79"/>
        <v>0</v>
      </c>
      <c r="L193" s="230">
        <f t="shared" si="79"/>
        <v>0</v>
      </c>
      <c r="M193" s="230">
        <f t="shared" si="79"/>
        <v>0</v>
      </c>
      <c r="N193" s="230">
        <f t="shared" si="79"/>
        <v>0</v>
      </c>
      <c r="O193" s="258">
        <f t="shared" si="79"/>
        <v>5451572.4300000006</v>
      </c>
    </row>
    <row r="194" spans="1:15" s="184" customFormat="1" ht="47.25" customHeight="1" x14ac:dyDescent="0.3">
      <c r="A194" s="341"/>
      <c r="B194" s="326"/>
      <c r="C194" s="343"/>
      <c r="D194" s="207" t="s">
        <v>50</v>
      </c>
      <c r="E194" s="231">
        <v>0</v>
      </c>
      <c r="F194" s="232">
        <v>0</v>
      </c>
      <c r="G194" s="232">
        <v>0</v>
      </c>
      <c r="H194" s="234">
        <v>0</v>
      </c>
      <c r="I194" s="234">
        <v>0</v>
      </c>
      <c r="J194" s="234">
        <f>J198</f>
        <v>0</v>
      </c>
      <c r="K194" s="234">
        <v>0</v>
      </c>
      <c r="L194" s="234">
        <v>0</v>
      </c>
      <c r="M194" s="234">
        <v>0</v>
      </c>
      <c r="N194" s="234">
        <v>0</v>
      </c>
      <c r="O194" s="259">
        <f t="shared" ref="O194:O201" si="80">SUM(E194:N194)</f>
        <v>0</v>
      </c>
    </row>
    <row r="195" spans="1:15" s="184" customFormat="1" ht="78.75" customHeight="1" x14ac:dyDescent="0.3">
      <c r="A195" s="341"/>
      <c r="B195" s="326"/>
      <c r="C195" s="343"/>
      <c r="D195" s="204" t="s">
        <v>236</v>
      </c>
      <c r="E195" s="229">
        <v>0</v>
      </c>
      <c r="F195" s="230">
        <v>0</v>
      </c>
      <c r="G195" s="230">
        <v>0</v>
      </c>
      <c r="H195" s="234">
        <v>1485000</v>
      </c>
      <c r="I195" s="234">
        <v>0</v>
      </c>
      <c r="J195" s="234">
        <f>J199</f>
        <v>3921450.48</v>
      </c>
      <c r="K195" s="234">
        <v>0</v>
      </c>
      <c r="L195" s="234">
        <v>0</v>
      </c>
      <c r="M195" s="234">
        <v>0</v>
      </c>
      <c r="N195" s="234">
        <v>0</v>
      </c>
      <c r="O195" s="259">
        <f t="shared" si="80"/>
        <v>5406450.4800000004</v>
      </c>
    </row>
    <row r="196" spans="1:15" s="184" customFormat="1" ht="363.75" customHeight="1" x14ac:dyDescent="0.3">
      <c r="A196" s="357"/>
      <c r="B196" s="323"/>
      <c r="C196" s="360"/>
      <c r="D196" s="204" t="s">
        <v>235</v>
      </c>
      <c r="E196" s="229">
        <v>0</v>
      </c>
      <c r="F196" s="230">
        <v>0</v>
      </c>
      <c r="G196" s="230">
        <v>0</v>
      </c>
      <c r="H196" s="234">
        <v>5511.34</v>
      </c>
      <c r="I196" s="234">
        <v>0</v>
      </c>
      <c r="J196" s="234">
        <v>39610.61</v>
      </c>
      <c r="K196" s="234">
        <v>0</v>
      </c>
      <c r="L196" s="234">
        <v>0</v>
      </c>
      <c r="M196" s="234">
        <v>0</v>
      </c>
      <c r="N196" s="234">
        <v>0</v>
      </c>
      <c r="O196" s="234">
        <f t="shared" si="80"/>
        <v>45121.95</v>
      </c>
    </row>
    <row r="197" spans="1:15" s="184" customFormat="1" ht="186.75" customHeight="1" x14ac:dyDescent="0.3">
      <c r="A197" s="361" t="s">
        <v>344</v>
      </c>
      <c r="B197" s="322" t="s">
        <v>345</v>
      </c>
      <c r="C197" s="342" t="s">
        <v>246</v>
      </c>
      <c r="D197" s="204" t="s">
        <v>238</v>
      </c>
      <c r="E197" s="229">
        <f>E198+E199+E201</f>
        <v>0</v>
      </c>
      <c r="F197" s="230">
        <f>F198+F199+F201</f>
        <v>0</v>
      </c>
      <c r="G197" s="230">
        <f>G198+G199+G201</f>
        <v>0</v>
      </c>
      <c r="H197" s="230">
        <f>H198+H199+H201</f>
        <v>0</v>
      </c>
      <c r="I197" s="230">
        <f>I198+I199+I201</f>
        <v>0</v>
      </c>
      <c r="J197" s="230">
        <f>J198+J199+J201+J200</f>
        <v>3961061.0900000003</v>
      </c>
      <c r="K197" s="230">
        <f>K198+K199+K201</f>
        <v>0</v>
      </c>
      <c r="L197" s="230">
        <f>L198+L199+L201</f>
        <v>0</v>
      </c>
      <c r="M197" s="230">
        <f>M198+M199+M201</f>
        <v>0</v>
      </c>
      <c r="N197" s="230">
        <f>N198+N199+N201</f>
        <v>0</v>
      </c>
      <c r="O197" s="258">
        <f t="shared" si="80"/>
        <v>3961061.0900000003</v>
      </c>
    </row>
    <row r="198" spans="1:15" s="184" customFormat="1" ht="186.75" customHeight="1" x14ac:dyDescent="0.3">
      <c r="A198" s="341"/>
      <c r="B198" s="326"/>
      <c r="C198" s="343"/>
      <c r="D198" s="207" t="s">
        <v>50</v>
      </c>
      <c r="E198" s="231">
        <v>0</v>
      </c>
      <c r="F198" s="232">
        <v>0</v>
      </c>
      <c r="G198" s="232">
        <v>0</v>
      </c>
      <c r="H198" s="234">
        <v>0</v>
      </c>
      <c r="I198" s="234">
        <v>0</v>
      </c>
      <c r="J198" s="234">
        <v>0</v>
      </c>
      <c r="K198" s="234">
        <v>0</v>
      </c>
      <c r="L198" s="234">
        <v>0</v>
      </c>
      <c r="M198" s="234">
        <v>0</v>
      </c>
      <c r="N198" s="234">
        <v>0</v>
      </c>
      <c r="O198" s="259">
        <f t="shared" si="80"/>
        <v>0</v>
      </c>
    </row>
    <row r="199" spans="1:15" s="184" customFormat="1" ht="186.75" customHeight="1" x14ac:dyDescent="0.3">
      <c r="A199" s="341"/>
      <c r="B199" s="326"/>
      <c r="C199" s="343"/>
      <c r="D199" s="204" t="s">
        <v>236</v>
      </c>
      <c r="E199" s="229">
        <v>0</v>
      </c>
      <c r="F199" s="230">
        <v>0</v>
      </c>
      <c r="G199" s="230">
        <v>0</v>
      </c>
      <c r="H199" s="234">
        <v>0</v>
      </c>
      <c r="I199" s="234">
        <v>0</v>
      </c>
      <c r="J199" s="234">
        <v>3921450.48</v>
      </c>
      <c r="K199" s="234">
        <v>0</v>
      </c>
      <c r="L199" s="234">
        <v>0</v>
      </c>
      <c r="M199" s="234">
        <v>0</v>
      </c>
      <c r="N199" s="234">
        <v>0</v>
      </c>
      <c r="O199" s="259">
        <f t="shared" si="80"/>
        <v>3921450.48</v>
      </c>
    </row>
    <row r="200" spans="1:15" s="184" customFormat="1" ht="186.75" customHeight="1" x14ac:dyDescent="0.3">
      <c r="A200" s="341"/>
      <c r="B200" s="326"/>
      <c r="C200" s="343"/>
      <c r="D200" s="204" t="s">
        <v>349</v>
      </c>
      <c r="E200" s="229">
        <v>0</v>
      </c>
      <c r="F200" s="230">
        <v>0</v>
      </c>
      <c r="G200" s="230">
        <v>0</v>
      </c>
      <c r="H200" s="234">
        <v>0</v>
      </c>
      <c r="I200" s="234">
        <v>0</v>
      </c>
      <c r="J200" s="234">
        <v>6337.7</v>
      </c>
      <c r="K200" s="234"/>
      <c r="L200" s="234"/>
      <c r="M200" s="234"/>
      <c r="N200" s="234"/>
      <c r="O200" s="259">
        <f t="shared" si="80"/>
        <v>6337.7</v>
      </c>
    </row>
    <row r="201" spans="1:15" s="184" customFormat="1" ht="186.75" customHeight="1" x14ac:dyDescent="0.3">
      <c r="A201" s="357"/>
      <c r="B201" s="323"/>
      <c r="C201" s="360"/>
      <c r="D201" s="204" t="s">
        <v>235</v>
      </c>
      <c r="E201" s="229">
        <v>0</v>
      </c>
      <c r="F201" s="230">
        <v>0</v>
      </c>
      <c r="G201" s="230">
        <v>0</v>
      </c>
      <c r="H201" s="234">
        <v>0</v>
      </c>
      <c r="I201" s="234">
        <v>0</v>
      </c>
      <c r="J201" s="234">
        <v>33272.910000000003</v>
      </c>
      <c r="K201" s="234">
        <v>0</v>
      </c>
      <c r="L201" s="234">
        <v>0</v>
      </c>
      <c r="M201" s="234">
        <v>0</v>
      </c>
      <c r="N201" s="234">
        <v>0</v>
      </c>
      <c r="O201" s="234">
        <f t="shared" si="80"/>
        <v>33272.910000000003</v>
      </c>
    </row>
    <row r="202" spans="1:15" s="184" customFormat="1" ht="45.75" customHeight="1" x14ac:dyDescent="0.3">
      <c r="A202" s="260" t="s">
        <v>299</v>
      </c>
      <c r="B202" s="322" t="s">
        <v>297</v>
      </c>
      <c r="C202" s="236" t="s">
        <v>243</v>
      </c>
      <c r="D202" s="204" t="s">
        <v>238</v>
      </c>
      <c r="E202" s="229">
        <f>E203+E204+E205</f>
        <v>0</v>
      </c>
      <c r="F202" s="230">
        <f t="shared" ref="F202:O202" si="81">F203+F204+F205</f>
        <v>0</v>
      </c>
      <c r="G202" s="230">
        <f t="shared" si="81"/>
        <v>400000</v>
      </c>
      <c r="H202" s="230">
        <f t="shared" si="81"/>
        <v>0</v>
      </c>
      <c r="I202" s="230">
        <f t="shared" si="81"/>
        <v>0</v>
      </c>
      <c r="J202" s="230">
        <f t="shared" si="81"/>
        <v>0</v>
      </c>
      <c r="K202" s="230">
        <f t="shared" si="81"/>
        <v>0</v>
      </c>
      <c r="L202" s="230">
        <f t="shared" si="81"/>
        <v>0</v>
      </c>
      <c r="M202" s="230">
        <f t="shared" si="81"/>
        <v>0</v>
      </c>
      <c r="N202" s="230">
        <f t="shared" si="81"/>
        <v>0</v>
      </c>
      <c r="O202" s="230">
        <f t="shared" si="81"/>
        <v>400000</v>
      </c>
    </row>
    <row r="203" spans="1:15" s="184" customFormat="1" ht="45.75" customHeight="1" x14ac:dyDescent="0.3">
      <c r="A203" s="261"/>
      <c r="B203" s="344"/>
      <c r="C203" s="262"/>
      <c r="D203" s="207" t="s">
        <v>50</v>
      </c>
      <c r="E203" s="231">
        <v>0</v>
      </c>
      <c r="F203" s="232">
        <v>0</v>
      </c>
      <c r="G203" s="232">
        <v>0</v>
      </c>
      <c r="H203" s="234">
        <v>0</v>
      </c>
      <c r="I203" s="234">
        <v>0</v>
      </c>
      <c r="J203" s="234">
        <v>0</v>
      </c>
      <c r="K203" s="234">
        <v>0</v>
      </c>
      <c r="L203" s="234">
        <v>0</v>
      </c>
      <c r="M203" s="234">
        <v>0</v>
      </c>
      <c r="N203" s="234">
        <v>0</v>
      </c>
      <c r="O203" s="234">
        <f>SUM(E203:N203)</f>
        <v>0</v>
      </c>
    </row>
    <row r="204" spans="1:15" s="184" customFormat="1" ht="86.25" customHeight="1" x14ac:dyDescent="0.3">
      <c r="A204" s="261"/>
      <c r="B204" s="344"/>
      <c r="C204" s="262"/>
      <c r="D204" s="204" t="s">
        <v>236</v>
      </c>
      <c r="E204" s="229">
        <v>0</v>
      </c>
      <c r="F204" s="230">
        <v>0</v>
      </c>
      <c r="G204" s="230">
        <v>0</v>
      </c>
      <c r="H204" s="234">
        <v>0</v>
      </c>
      <c r="I204" s="234">
        <v>0</v>
      </c>
      <c r="J204" s="234">
        <v>0</v>
      </c>
      <c r="K204" s="234">
        <v>0</v>
      </c>
      <c r="L204" s="234">
        <v>0</v>
      </c>
      <c r="M204" s="234">
        <v>0</v>
      </c>
      <c r="N204" s="234">
        <v>0</v>
      </c>
      <c r="O204" s="234">
        <f>SUM(E204:N204)</f>
        <v>0</v>
      </c>
    </row>
    <row r="205" spans="1:15" s="184" customFormat="1" ht="87.75" customHeight="1" x14ac:dyDescent="0.3">
      <c r="A205" s="263"/>
      <c r="B205" s="345"/>
      <c r="C205" s="264"/>
      <c r="D205" s="204" t="s">
        <v>235</v>
      </c>
      <c r="E205" s="229">
        <v>0</v>
      </c>
      <c r="F205" s="230">
        <v>0</v>
      </c>
      <c r="G205" s="230">
        <v>400000</v>
      </c>
      <c r="H205" s="234">
        <v>0</v>
      </c>
      <c r="I205" s="234">
        <v>0</v>
      </c>
      <c r="J205" s="234">
        <v>0</v>
      </c>
      <c r="K205" s="234">
        <v>0</v>
      </c>
      <c r="L205" s="234">
        <v>0</v>
      </c>
      <c r="M205" s="234">
        <v>0</v>
      </c>
      <c r="N205" s="234">
        <v>0</v>
      </c>
      <c r="O205" s="234">
        <f>SUM(E205:N205)</f>
        <v>400000</v>
      </c>
    </row>
    <row r="206" spans="1:15" s="184" customFormat="1" ht="45.75" customHeight="1" x14ac:dyDescent="0.3">
      <c r="A206" s="260" t="s">
        <v>301</v>
      </c>
      <c r="B206" s="322" t="s">
        <v>324</v>
      </c>
      <c r="C206" s="236" t="s">
        <v>252</v>
      </c>
      <c r="D206" s="204" t="s">
        <v>238</v>
      </c>
      <c r="E206" s="229">
        <f>E207+E208+E209</f>
        <v>0</v>
      </c>
      <c r="F206" s="230">
        <f t="shared" ref="F206:O206" si="82">F207+F208+F209</f>
        <v>0</v>
      </c>
      <c r="G206" s="230">
        <f t="shared" si="82"/>
        <v>280015</v>
      </c>
      <c r="H206" s="230">
        <f t="shared" si="82"/>
        <v>0</v>
      </c>
      <c r="I206" s="230">
        <f t="shared" si="82"/>
        <v>0</v>
      </c>
      <c r="J206" s="230">
        <f t="shared" si="82"/>
        <v>1010101.01</v>
      </c>
      <c r="K206" s="230">
        <f t="shared" si="82"/>
        <v>0</v>
      </c>
      <c r="L206" s="230">
        <f t="shared" si="82"/>
        <v>1010101.01</v>
      </c>
      <c r="M206" s="230">
        <f t="shared" si="82"/>
        <v>1010101.01</v>
      </c>
      <c r="N206" s="230">
        <f t="shared" si="82"/>
        <v>0</v>
      </c>
      <c r="O206" s="230">
        <f t="shared" si="82"/>
        <v>3310318.0300000003</v>
      </c>
    </row>
    <row r="207" spans="1:15" s="184" customFormat="1" ht="45.75" customHeight="1" x14ac:dyDescent="0.3">
      <c r="A207" s="261"/>
      <c r="B207" s="344"/>
      <c r="C207" s="262"/>
      <c r="D207" s="207" t="s">
        <v>50</v>
      </c>
      <c r="E207" s="231">
        <v>0</v>
      </c>
      <c r="F207" s="232">
        <v>0</v>
      </c>
      <c r="G207" s="232">
        <v>0</v>
      </c>
      <c r="H207" s="234">
        <v>0</v>
      </c>
      <c r="I207" s="234">
        <v>0</v>
      </c>
      <c r="J207" s="234">
        <v>0</v>
      </c>
      <c r="K207" s="234">
        <v>0</v>
      </c>
      <c r="L207" s="234">
        <v>0</v>
      </c>
      <c r="M207" s="234">
        <v>0</v>
      </c>
      <c r="N207" s="234">
        <v>0</v>
      </c>
      <c r="O207" s="234">
        <f>SUM(E207:N207)</f>
        <v>0</v>
      </c>
    </row>
    <row r="208" spans="1:15" s="184" customFormat="1" ht="72" customHeight="1" x14ac:dyDescent="0.3">
      <c r="A208" s="261"/>
      <c r="B208" s="344"/>
      <c r="C208" s="262"/>
      <c r="D208" s="204" t="s">
        <v>236</v>
      </c>
      <c r="E208" s="229">
        <v>0</v>
      </c>
      <c r="F208" s="230">
        <v>0</v>
      </c>
      <c r="G208" s="230">
        <v>0</v>
      </c>
      <c r="H208" s="234">
        <v>0</v>
      </c>
      <c r="I208" s="234">
        <v>0</v>
      </c>
      <c r="J208" s="234">
        <v>1000000</v>
      </c>
      <c r="K208" s="234"/>
      <c r="L208" s="234">
        <v>1000000</v>
      </c>
      <c r="M208" s="234">
        <v>1000000</v>
      </c>
      <c r="N208" s="234">
        <v>0</v>
      </c>
      <c r="O208" s="234">
        <f>SUM(E208:N208)</f>
        <v>3000000</v>
      </c>
    </row>
    <row r="209" spans="1:15" s="184" customFormat="1" ht="212.25" customHeight="1" x14ac:dyDescent="0.3">
      <c r="A209" s="263"/>
      <c r="B209" s="345"/>
      <c r="C209" s="264"/>
      <c r="D209" s="204" t="s">
        <v>235</v>
      </c>
      <c r="E209" s="229">
        <v>0</v>
      </c>
      <c r="F209" s="230">
        <v>0</v>
      </c>
      <c r="G209" s="230">
        <v>280015</v>
      </c>
      <c r="H209" s="234">
        <v>0</v>
      </c>
      <c r="I209" s="234">
        <v>0</v>
      </c>
      <c r="J209" s="234">
        <v>10101.01</v>
      </c>
      <c r="K209" s="234"/>
      <c r="L209" s="234">
        <v>10101.01</v>
      </c>
      <c r="M209" s="234">
        <v>10101.01</v>
      </c>
      <c r="N209" s="234">
        <v>0</v>
      </c>
      <c r="O209" s="234">
        <f>SUM(E209:N209)</f>
        <v>310318.03000000003</v>
      </c>
    </row>
    <row r="210" spans="1:15" s="184" customFormat="1" ht="90.75" customHeight="1" x14ac:dyDescent="0.3">
      <c r="A210" s="260" t="s">
        <v>312</v>
      </c>
      <c r="B210" s="322" t="s">
        <v>319</v>
      </c>
      <c r="C210" s="236" t="s">
        <v>243</v>
      </c>
      <c r="D210" s="204" t="s">
        <v>238</v>
      </c>
      <c r="E210" s="229">
        <f>E211+E212+E213</f>
        <v>0</v>
      </c>
      <c r="F210" s="230">
        <f t="shared" ref="F210:O210" si="83">F211+F212+F213</f>
        <v>28480</v>
      </c>
      <c r="G210" s="230">
        <f t="shared" si="83"/>
        <v>358621</v>
      </c>
      <c r="H210" s="230">
        <f t="shared" si="83"/>
        <v>60962</v>
      </c>
      <c r="I210" s="230">
        <f t="shared" si="83"/>
        <v>791002.03</v>
      </c>
      <c r="J210" s="230">
        <f t="shared" si="83"/>
        <v>0</v>
      </c>
      <c r="K210" s="230">
        <f t="shared" si="83"/>
        <v>0</v>
      </c>
      <c r="L210" s="230">
        <f t="shared" si="83"/>
        <v>0</v>
      </c>
      <c r="M210" s="230">
        <f t="shared" si="83"/>
        <v>0</v>
      </c>
      <c r="N210" s="230">
        <f t="shared" si="83"/>
        <v>0</v>
      </c>
      <c r="O210" s="230">
        <f t="shared" si="83"/>
        <v>1239065.03</v>
      </c>
    </row>
    <row r="211" spans="1:15" s="184" customFormat="1" ht="90.75" customHeight="1" x14ac:dyDescent="0.3">
      <c r="A211" s="261"/>
      <c r="B211" s="344"/>
      <c r="C211" s="262"/>
      <c r="D211" s="207" t="s">
        <v>50</v>
      </c>
      <c r="E211" s="231">
        <v>0</v>
      </c>
      <c r="F211" s="232">
        <v>0</v>
      </c>
      <c r="G211" s="232">
        <v>0</v>
      </c>
      <c r="H211" s="234">
        <v>0</v>
      </c>
      <c r="I211" s="234">
        <v>0</v>
      </c>
      <c r="J211" s="234">
        <v>0</v>
      </c>
      <c r="K211" s="234">
        <v>0</v>
      </c>
      <c r="L211" s="234">
        <v>0</v>
      </c>
      <c r="M211" s="234">
        <v>0</v>
      </c>
      <c r="N211" s="234">
        <v>0</v>
      </c>
      <c r="O211" s="234">
        <f>SUM(E211:N211)</f>
        <v>0</v>
      </c>
    </row>
    <row r="212" spans="1:15" s="184" customFormat="1" ht="119.25" customHeight="1" x14ac:dyDescent="0.3">
      <c r="A212" s="261"/>
      <c r="B212" s="344"/>
      <c r="C212" s="262"/>
      <c r="D212" s="204" t="s">
        <v>236</v>
      </c>
      <c r="E212" s="229">
        <v>0</v>
      </c>
      <c r="F212" s="230">
        <v>0</v>
      </c>
      <c r="G212" s="230">
        <v>0</v>
      </c>
      <c r="H212" s="234">
        <v>0</v>
      </c>
      <c r="I212" s="234">
        <v>0</v>
      </c>
      <c r="J212" s="234">
        <v>0</v>
      </c>
      <c r="K212" s="234">
        <v>0</v>
      </c>
      <c r="L212" s="234">
        <v>0</v>
      </c>
      <c r="M212" s="234">
        <v>0</v>
      </c>
      <c r="N212" s="234">
        <v>0</v>
      </c>
      <c r="O212" s="234">
        <f>SUM(E212:N212)</f>
        <v>0</v>
      </c>
    </row>
    <row r="213" spans="1:15" s="184" customFormat="1" ht="90.75" customHeight="1" x14ac:dyDescent="0.3">
      <c r="A213" s="261"/>
      <c r="B213" s="344"/>
      <c r="C213" s="262"/>
      <c r="D213" s="212" t="s">
        <v>235</v>
      </c>
      <c r="E213" s="241">
        <v>0</v>
      </c>
      <c r="F213" s="242">
        <v>28480</v>
      </c>
      <c r="G213" s="242">
        <v>358621</v>
      </c>
      <c r="H213" s="265">
        <f>21303+39659</f>
        <v>60962</v>
      </c>
      <c r="I213" s="243">
        <f>742078.03+48924</f>
        <v>791002.03</v>
      </c>
      <c r="J213" s="243">
        <v>0</v>
      </c>
      <c r="K213" s="243">
        <v>0</v>
      </c>
      <c r="L213" s="243">
        <v>0</v>
      </c>
      <c r="M213" s="243">
        <v>0</v>
      </c>
      <c r="N213" s="243">
        <v>0</v>
      </c>
      <c r="O213" s="243">
        <f>SUM(E213:N213)</f>
        <v>1239065.03</v>
      </c>
    </row>
    <row r="214" spans="1:15" s="184" customFormat="1" ht="90.75" customHeight="1" x14ac:dyDescent="0.3">
      <c r="A214" s="260" t="s">
        <v>320</v>
      </c>
      <c r="B214" s="358" t="s">
        <v>313</v>
      </c>
      <c r="C214" s="322" t="s">
        <v>246</v>
      </c>
      <c r="D214" s="204" t="s">
        <v>238</v>
      </c>
      <c r="E214" s="229">
        <f>E215+E216+E217</f>
        <v>0</v>
      </c>
      <c r="F214" s="230">
        <f t="shared" ref="F214:O214" si="84">F215+F216+F217</f>
        <v>0</v>
      </c>
      <c r="G214" s="230">
        <f t="shared" si="84"/>
        <v>0</v>
      </c>
      <c r="H214" s="230">
        <f t="shared" si="84"/>
        <v>0</v>
      </c>
      <c r="I214" s="230">
        <f t="shared" si="84"/>
        <v>0</v>
      </c>
      <c r="J214" s="230">
        <f t="shared" si="84"/>
        <v>0</v>
      </c>
      <c r="K214" s="230">
        <f t="shared" si="84"/>
        <v>9996610.9499999993</v>
      </c>
      <c r="L214" s="230">
        <f t="shared" si="84"/>
        <v>0</v>
      </c>
      <c r="M214" s="230">
        <f t="shared" si="84"/>
        <v>0</v>
      </c>
      <c r="N214" s="230">
        <f t="shared" si="84"/>
        <v>0</v>
      </c>
      <c r="O214" s="230">
        <f t="shared" si="84"/>
        <v>9996610.9499999993</v>
      </c>
    </row>
    <row r="215" spans="1:15" s="184" customFormat="1" ht="90.75" customHeight="1" x14ac:dyDescent="0.3">
      <c r="A215" s="261"/>
      <c r="B215" s="359"/>
      <c r="C215" s="326"/>
      <c r="D215" s="207" t="s">
        <v>50</v>
      </c>
      <c r="E215" s="231">
        <v>0</v>
      </c>
      <c r="F215" s="232">
        <v>0</v>
      </c>
      <c r="G215" s="232">
        <v>0</v>
      </c>
      <c r="H215" s="234">
        <v>0</v>
      </c>
      <c r="I215" s="234">
        <v>0</v>
      </c>
      <c r="J215" s="234">
        <v>0</v>
      </c>
      <c r="K215" s="234">
        <v>0</v>
      </c>
      <c r="L215" s="234">
        <v>0</v>
      </c>
      <c r="M215" s="234">
        <v>0</v>
      </c>
      <c r="N215" s="234">
        <v>0</v>
      </c>
      <c r="O215" s="234">
        <f>SUM(E215:N215)</f>
        <v>0</v>
      </c>
    </row>
    <row r="216" spans="1:15" s="184" customFormat="1" ht="90.75" customHeight="1" x14ac:dyDescent="0.3">
      <c r="A216" s="261"/>
      <c r="B216" s="359"/>
      <c r="C216" s="326"/>
      <c r="D216" s="204" t="s">
        <v>236</v>
      </c>
      <c r="E216" s="229">
        <v>0</v>
      </c>
      <c r="F216" s="230">
        <v>0</v>
      </c>
      <c r="G216" s="230">
        <v>0</v>
      </c>
      <c r="H216" s="234">
        <v>0</v>
      </c>
      <c r="I216" s="234">
        <v>0</v>
      </c>
      <c r="J216" s="234">
        <v>0</v>
      </c>
      <c r="K216" s="234">
        <v>9994591.8399999999</v>
      </c>
      <c r="L216" s="234">
        <v>0</v>
      </c>
      <c r="M216" s="234">
        <v>0</v>
      </c>
      <c r="N216" s="234">
        <v>0</v>
      </c>
      <c r="O216" s="234">
        <f>SUM(E216:N216)</f>
        <v>9994591.8399999999</v>
      </c>
    </row>
    <row r="217" spans="1:15" s="184" customFormat="1" ht="90.75" customHeight="1" x14ac:dyDescent="0.3">
      <c r="A217" s="261"/>
      <c r="B217" s="359"/>
      <c r="C217" s="323"/>
      <c r="D217" s="212" t="s">
        <v>235</v>
      </c>
      <c r="E217" s="241">
        <v>0</v>
      </c>
      <c r="F217" s="242">
        <v>0</v>
      </c>
      <c r="G217" s="242">
        <v>0</v>
      </c>
      <c r="H217" s="243">
        <v>0</v>
      </c>
      <c r="I217" s="243">
        <v>0</v>
      </c>
      <c r="J217" s="243">
        <v>0</v>
      </c>
      <c r="K217" s="243">
        <v>2019.11</v>
      </c>
      <c r="L217" s="243">
        <v>0</v>
      </c>
      <c r="M217" s="243">
        <v>0</v>
      </c>
      <c r="N217" s="243">
        <v>0</v>
      </c>
      <c r="O217" s="243">
        <f>SUM(E217:N217)</f>
        <v>2019.11</v>
      </c>
    </row>
    <row r="218" spans="1:15" ht="34.5" customHeight="1" x14ac:dyDescent="0.3">
      <c r="A218" s="260" t="s">
        <v>321</v>
      </c>
      <c r="B218" s="358" t="s">
        <v>322</v>
      </c>
      <c r="C218" s="236" t="s">
        <v>243</v>
      </c>
      <c r="D218" s="204" t="s">
        <v>238</v>
      </c>
      <c r="E218" s="229">
        <f t="shared" ref="E218:O218" si="85">E219+E220+E221</f>
        <v>0</v>
      </c>
      <c r="F218" s="230">
        <f t="shared" si="85"/>
        <v>0</v>
      </c>
      <c r="G218" s="230">
        <f t="shared" si="85"/>
        <v>0</v>
      </c>
      <c r="H218" s="230">
        <f t="shared" si="85"/>
        <v>0</v>
      </c>
      <c r="I218" s="230">
        <f t="shared" si="85"/>
        <v>118747</v>
      </c>
      <c r="J218" s="230">
        <f t="shared" si="85"/>
        <v>0</v>
      </c>
      <c r="K218" s="230">
        <f t="shared" si="85"/>
        <v>0</v>
      </c>
      <c r="L218" s="230">
        <f t="shared" si="85"/>
        <v>0</v>
      </c>
      <c r="M218" s="230">
        <f t="shared" si="85"/>
        <v>0</v>
      </c>
      <c r="N218" s="230">
        <f t="shared" si="85"/>
        <v>0</v>
      </c>
      <c r="O218" s="230">
        <f t="shared" si="85"/>
        <v>118747</v>
      </c>
    </row>
    <row r="219" spans="1:15" ht="42" customHeight="1" x14ac:dyDescent="0.3">
      <c r="A219" s="261"/>
      <c r="B219" s="359"/>
      <c r="C219" s="262"/>
      <c r="D219" s="207" t="s">
        <v>50</v>
      </c>
      <c r="E219" s="231">
        <v>0</v>
      </c>
      <c r="F219" s="232">
        <v>0</v>
      </c>
      <c r="G219" s="232">
        <v>0</v>
      </c>
      <c r="H219" s="234">
        <v>0</v>
      </c>
      <c r="I219" s="234">
        <v>0</v>
      </c>
      <c r="J219" s="234">
        <v>0</v>
      </c>
      <c r="K219" s="234">
        <v>0</v>
      </c>
      <c r="L219" s="234">
        <v>0</v>
      </c>
      <c r="M219" s="234">
        <v>0</v>
      </c>
      <c r="N219" s="234">
        <v>0</v>
      </c>
      <c r="O219" s="234">
        <f>SUM(E219:N219)</f>
        <v>0</v>
      </c>
    </row>
    <row r="220" spans="1:15" ht="111.75" customHeight="1" x14ac:dyDescent="0.3">
      <c r="A220" s="261"/>
      <c r="B220" s="359"/>
      <c r="C220" s="262"/>
      <c r="D220" s="204" t="s">
        <v>236</v>
      </c>
      <c r="E220" s="229">
        <v>0</v>
      </c>
      <c r="F220" s="230">
        <v>0</v>
      </c>
      <c r="G220" s="230">
        <v>0</v>
      </c>
      <c r="H220" s="234">
        <v>0</v>
      </c>
      <c r="I220" s="234">
        <v>0</v>
      </c>
      <c r="J220" s="234">
        <v>0</v>
      </c>
      <c r="K220" s="234">
        <v>0</v>
      </c>
      <c r="L220" s="234">
        <v>0</v>
      </c>
      <c r="M220" s="234">
        <v>0</v>
      </c>
      <c r="N220" s="234">
        <v>0</v>
      </c>
      <c r="O220" s="234">
        <f>SUM(E220:N220)</f>
        <v>0</v>
      </c>
    </row>
    <row r="221" spans="1:15" ht="111.75" customHeight="1" x14ac:dyDescent="0.3">
      <c r="A221" s="261"/>
      <c r="B221" s="359"/>
      <c r="C221" s="262"/>
      <c r="D221" s="212" t="s">
        <v>235</v>
      </c>
      <c r="E221" s="241">
        <v>0</v>
      </c>
      <c r="F221" s="242">
        <v>0</v>
      </c>
      <c r="G221" s="242">
        <v>0</v>
      </c>
      <c r="H221" s="243">
        <v>0</v>
      </c>
      <c r="I221" s="243">
        <v>118747</v>
      </c>
      <c r="J221" s="243">
        <v>0</v>
      </c>
      <c r="K221" s="243">
        <v>0</v>
      </c>
      <c r="L221" s="243">
        <v>0</v>
      </c>
      <c r="M221" s="243">
        <v>0</v>
      </c>
      <c r="N221" s="243">
        <v>0</v>
      </c>
      <c r="O221" s="243">
        <f>SUM(E221:N221)</f>
        <v>118747</v>
      </c>
    </row>
    <row r="222" spans="1:15" ht="33" customHeight="1" x14ac:dyDescent="0.3">
      <c r="A222" s="322" t="s">
        <v>360</v>
      </c>
      <c r="B222" s="324" t="s">
        <v>361</v>
      </c>
      <c r="C222" s="236" t="s">
        <v>243</v>
      </c>
      <c r="D222" s="237" t="s">
        <v>238</v>
      </c>
      <c r="E222" s="229">
        <v>0</v>
      </c>
      <c r="F222" s="230">
        <v>0</v>
      </c>
      <c r="G222" s="230">
        <v>0</v>
      </c>
      <c r="H222" s="234">
        <v>0</v>
      </c>
      <c r="I222" s="234">
        <v>0</v>
      </c>
      <c r="J222" s="234">
        <v>337500</v>
      </c>
      <c r="K222" s="234">
        <v>0</v>
      </c>
      <c r="L222" s="234">
        <v>0</v>
      </c>
      <c r="M222" s="234">
        <v>0</v>
      </c>
      <c r="N222" s="234">
        <v>0</v>
      </c>
      <c r="O222" s="234">
        <f>SUM(E222:N222)</f>
        <v>337500</v>
      </c>
    </row>
    <row r="223" spans="1:15" ht="75" customHeight="1" x14ac:dyDescent="0.3">
      <c r="A223" s="323"/>
      <c r="B223" s="325"/>
      <c r="C223" s="237"/>
      <c r="D223" s="237" t="s">
        <v>337</v>
      </c>
      <c r="E223" s="229">
        <v>0</v>
      </c>
      <c r="F223" s="230">
        <v>0</v>
      </c>
      <c r="G223" s="230">
        <v>0</v>
      </c>
      <c r="H223" s="234">
        <v>0</v>
      </c>
      <c r="I223" s="234">
        <v>0</v>
      </c>
      <c r="J223" s="209">
        <v>337500</v>
      </c>
      <c r="K223" s="234">
        <v>0</v>
      </c>
      <c r="L223" s="234">
        <v>0</v>
      </c>
      <c r="M223" s="234">
        <v>0</v>
      </c>
      <c r="N223" s="234">
        <v>0</v>
      </c>
      <c r="O223" s="234">
        <f>SUM(E223:N223)</f>
        <v>337500</v>
      </c>
    </row>
    <row r="224" spans="1:15" ht="20.25" customHeight="1" thickBot="1" x14ac:dyDescent="0.35">
      <c r="A224" s="348" t="s">
        <v>282</v>
      </c>
      <c r="B224" s="349"/>
      <c r="C224" s="349"/>
      <c r="D224" s="349"/>
      <c r="E224" s="349"/>
      <c r="F224" s="349"/>
      <c r="G224" s="349"/>
      <c r="H224" s="349"/>
      <c r="I224" s="349"/>
      <c r="J224" s="349"/>
      <c r="K224" s="349"/>
      <c r="L224" s="349"/>
      <c r="M224" s="349"/>
      <c r="N224" s="349"/>
      <c r="O224" s="350"/>
    </row>
    <row r="225" spans="1:15" ht="25.5" x14ac:dyDescent="0.3">
      <c r="A225" s="354" t="s">
        <v>238</v>
      </c>
      <c r="B225" s="355"/>
      <c r="C225" s="355"/>
      <c r="D225" s="356"/>
      <c r="E225" s="266">
        <f t="shared" ref="E225:O225" si="86">E226+E227+E228</f>
        <v>0</v>
      </c>
      <c r="F225" s="266">
        <f t="shared" si="86"/>
        <v>0</v>
      </c>
      <c r="G225" s="266">
        <f t="shared" si="86"/>
        <v>0</v>
      </c>
      <c r="H225" s="266">
        <f t="shared" si="86"/>
        <v>0</v>
      </c>
      <c r="I225" s="266">
        <f t="shared" si="86"/>
        <v>0</v>
      </c>
      <c r="J225" s="266">
        <f t="shared" si="86"/>
        <v>0</v>
      </c>
      <c r="K225" s="266">
        <f t="shared" si="86"/>
        <v>0</v>
      </c>
      <c r="L225" s="266">
        <f t="shared" si="86"/>
        <v>0</v>
      </c>
      <c r="M225" s="266">
        <f t="shared" si="86"/>
        <v>0</v>
      </c>
      <c r="N225" s="266">
        <f t="shared" si="86"/>
        <v>0</v>
      </c>
      <c r="O225" s="255">
        <f t="shared" si="86"/>
        <v>0</v>
      </c>
    </row>
    <row r="226" spans="1:15" ht="25.5" x14ac:dyDescent="0.3">
      <c r="A226" s="351" t="s">
        <v>50</v>
      </c>
      <c r="B226" s="352"/>
      <c r="C226" s="352"/>
      <c r="D226" s="353"/>
      <c r="E226" s="257">
        <f>E230</f>
        <v>0</v>
      </c>
      <c r="F226" s="257">
        <f t="shared" ref="F226:N226" si="87">F230</f>
        <v>0</v>
      </c>
      <c r="G226" s="257">
        <f t="shared" si="87"/>
        <v>0</v>
      </c>
      <c r="H226" s="257">
        <f t="shared" si="87"/>
        <v>0</v>
      </c>
      <c r="I226" s="257">
        <f t="shared" si="87"/>
        <v>0</v>
      </c>
      <c r="J226" s="257">
        <f t="shared" si="87"/>
        <v>0</v>
      </c>
      <c r="K226" s="257">
        <f t="shared" si="87"/>
        <v>0</v>
      </c>
      <c r="L226" s="257">
        <f t="shared" si="87"/>
        <v>0</v>
      </c>
      <c r="M226" s="257">
        <f t="shared" si="87"/>
        <v>0</v>
      </c>
      <c r="N226" s="257">
        <f t="shared" si="87"/>
        <v>0</v>
      </c>
      <c r="O226" s="259">
        <f>SUM(E226:N226)</f>
        <v>0</v>
      </c>
    </row>
    <row r="227" spans="1:15" ht="69.75" customHeight="1" x14ac:dyDescent="0.3">
      <c r="A227" s="351" t="s">
        <v>236</v>
      </c>
      <c r="B227" s="352"/>
      <c r="C227" s="352"/>
      <c r="D227" s="353"/>
      <c r="E227" s="257">
        <f>E231</f>
        <v>0</v>
      </c>
      <c r="F227" s="257">
        <f t="shared" ref="F227:N227" si="88">F231</f>
        <v>0</v>
      </c>
      <c r="G227" s="257">
        <f t="shared" si="88"/>
        <v>0</v>
      </c>
      <c r="H227" s="257">
        <f t="shared" si="88"/>
        <v>0</v>
      </c>
      <c r="I227" s="257">
        <f t="shared" si="88"/>
        <v>0</v>
      </c>
      <c r="J227" s="257">
        <f t="shared" si="88"/>
        <v>0</v>
      </c>
      <c r="K227" s="257">
        <f t="shared" si="88"/>
        <v>0</v>
      </c>
      <c r="L227" s="257">
        <f t="shared" si="88"/>
        <v>0</v>
      </c>
      <c r="M227" s="257">
        <f t="shared" si="88"/>
        <v>0</v>
      </c>
      <c r="N227" s="257">
        <f t="shared" si="88"/>
        <v>0</v>
      </c>
      <c r="O227" s="259">
        <f>SUM(E227:N227)</f>
        <v>0</v>
      </c>
    </row>
    <row r="228" spans="1:15" ht="112.5" customHeight="1" x14ac:dyDescent="0.3">
      <c r="A228" s="351" t="s">
        <v>235</v>
      </c>
      <c r="B228" s="352"/>
      <c r="C228" s="352"/>
      <c r="D228" s="353"/>
      <c r="E228" s="257">
        <f>E232</f>
        <v>0</v>
      </c>
      <c r="F228" s="257">
        <f t="shared" ref="F228:N228" si="89">F232</f>
        <v>0</v>
      </c>
      <c r="G228" s="257">
        <f t="shared" si="89"/>
        <v>0</v>
      </c>
      <c r="H228" s="257">
        <f t="shared" si="89"/>
        <v>0</v>
      </c>
      <c r="I228" s="257">
        <f t="shared" si="89"/>
        <v>0</v>
      </c>
      <c r="J228" s="257">
        <f t="shared" si="89"/>
        <v>0</v>
      </c>
      <c r="K228" s="257">
        <f t="shared" si="89"/>
        <v>0</v>
      </c>
      <c r="L228" s="257">
        <f t="shared" si="89"/>
        <v>0</v>
      </c>
      <c r="M228" s="257">
        <f t="shared" si="89"/>
        <v>0</v>
      </c>
      <c r="N228" s="257">
        <f t="shared" si="89"/>
        <v>0</v>
      </c>
      <c r="O228" s="259">
        <f>SUM(E228:N228)</f>
        <v>0</v>
      </c>
    </row>
    <row r="229" spans="1:15" ht="29.45" customHeight="1" x14ac:dyDescent="0.3">
      <c r="A229" s="369" t="s">
        <v>283</v>
      </c>
      <c r="B229" s="322" t="s">
        <v>284</v>
      </c>
      <c r="C229" s="342" t="s">
        <v>304</v>
      </c>
      <c r="D229" s="204" t="s">
        <v>238</v>
      </c>
      <c r="E229" s="230">
        <f>E230+E231+E232</f>
        <v>0</v>
      </c>
      <c r="F229" s="230">
        <f t="shared" ref="F229:N229" si="90">F230+F231+F232</f>
        <v>0</v>
      </c>
      <c r="G229" s="230">
        <f t="shared" si="90"/>
        <v>0</v>
      </c>
      <c r="H229" s="230">
        <f t="shared" si="90"/>
        <v>0</v>
      </c>
      <c r="I229" s="230">
        <f t="shared" si="90"/>
        <v>0</v>
      </c>
      <c r="J229" s="230">
        <f t="shared" si="90"/>
        <v>0</v>
      </c>
      <c r="K229" s="230">
        <f t="shared" si="90"/>
        <v>0</v>
      </c>
      <c r="L229" s="230">
        <f t="shared" si="90"/>
        <v>0</v>
      </c>
      <c r="M229" s="230">
        <f t="shared" si="90"/>
        <v>0</v>
      </c>
      <c r="N229" s="230">
        <f t="shared" si="90"/>
        <v>0</v>
      </c>
      <c r="O229" s="258">
        <f>O230+O231+O232</f>
        <v>0</v>
      </c>
    </row>
    <row r="230" spans="1:15" ht="93.75" customHeight="1" x14ac:dyDescent="0.3">
      <c r="A230" s="341"/>
      <c r="B230" s="326"/>
      <c r="C230" s="343"/>
      <c r="D230" s="207" t="s">
        <v>50</v>
      </c>
      <c r="E230" s="232">
        <v>0</v>
      </c>
      <c r="F230" s="232">
        <v>0</v>
      </c>
      <c r="G230" s="232">
        <v>0</v>
      </c>
      <c r="H230" s="234">
        <v>0</v>
      </c>
      <c r="I230" s="234">
        <v>0</v>
      </c>
      <c r="J230" s="234">
        <v>0</v>
      </c>
      <c r="K230" s="234">
        <v>0</v>
      </c>
      <c r="L230" s="234">
        <v>0</v>
      </c>
      <c r="M230" s="234">
        <v>0</v>
      </c>
      <c r="N230" s="234">
        <v>0</v>
      </c>
      <c r="O230" s="259">
        <f>SUM(E230:N230)</f>
        <v>0</v>
      </c>
    </row>
    <row r="231" spans="1:15" ht="73.5" customHeight="1" x14ac:dyDescent="0.3">
      <c r="A231" s="341"/>
      <c r="B231" s="326"/>
      <c r="C231" s="343"/>
      <c r="D231" s="204" t="s">
        <v>236</v>
      </c>
      <c r="E231" s="230">
        <v>0</v>
      </c>
      <c r="F231" s="230">
        <v>0</v>
      </c>
      <c r="G231" s="230">
        <v>0</v>
      </c>
      <c r="H231" s="234">
        <v>0</v>
      </c>
      <c r="I231" s="234">
        <v>0</v>
      </c>
      <c r="J231" s="234">
        <v>0</v>
      </c>
      <c r="K231" s="234">
        <v>0</v>
      </c>
      <c r="L231" s="234">
        <v>0</v>
      </c>
      <c r="M231" s="234">
        <v>0</v>
      </c>
      <c r="N231" s="234">
        <v>0</v>
      </c>
      <c r="O231" s="259">
        <f>SUM(E231:N231)</f>
        <v>0</v>
      </c>
    </row>
    <row r="232" spans="1:15" ht="195.75" customHeight="1" thickBot="1" x14ac:dyDescent="0.35">
      <c r="A232" s="341"/>
      <c r="B232" s="326"/>
      <c r="C232" s="343"/>
      <c r="D232" s="212" t="s">
        <v>235</v>
      </c>
      <c r="E232" s="242">
        <v>0</v>
      </c>
      <c r="F232" s="242">
        <v>0</v>
      </c>
      <c r="G232" s="242">
        <v>0</v>
      </c>
      <c r="H232" s="243">
        <v>0</v>
      </c>
      <c r="I232" s="243">
        <v>0</v>
      </c>
      <c r="J232" s="243">
        <v>0</v>
      </c>
      <c r="K232" s="243">
        <v>0</v>
      </c>
      <c r="L232" s="243">
        <v>0</v>
      </c>
      <c r="M232" s="243">
        <v>0</v>
      </c>
      <c r="N232" s="243">
        <v>0</v>
      </c>
      <c r="O232" s="267">
        <f>SUM(E232:N232)</f>
        <v>0</v>
      </c>
    </row>
    <row r="233" spans="1:15" ht="20.25" customHeight="1" thickBot="1" x14ac:dyDescent="0.35">
      <c r="A233" s="366" t="s">
        <v>285</v>
      </c>
      <c r="B233" s="367"/>
      <c r="C233" s="367"/>
      <c r="D233" s="367"/>
      <c r="E233" s="367"/>
      <c r="F233" s="367"/>
      <c r="G233" s="367"/>
      <c r="H233" s="367"/>
      <c r="I233" s="367"/>
      <c r="J233" s="367"/>
      <c r="K233" s="367"/>
      <c r="L233" s="367"/>
      <c r="M233" s="367"/>
      <c r="N233" s="367"/>
      <c r="O233" s="368"/>
    </row>
    <row r="234" spans="1:15" ht="25.5" x14ac:dyDescent="0.3">
      <c r="A234" s="354" t="s">
        <v>238</v>
      </c>
      <c r="B234" s="355"/>
      <c r="C234" s="355"/>
      <c r="D234" s="356"/>
      <c r="E234" s="266">
        <f>E238</f>
        <v>0</v>
      </c>
      <c r="F234" s="266">
        <f t="shared" ref="F234:O234" si="91">F235+F236+F237</f>
        <v>0</v>
      </c>
      <c r="G234" s="266">
        <f t="shared" si="91"/>
        <v>0</v>
      </c>
      <c r="H234" s="255">
        <f>H235+H236+H237</f>
        <v>209876</v>
      </c>
      <c r="I234" s="266">
        <f t="shared" si="91"/>
        <v>0</v>
      </c>
      <c r="J234" s="266">
        <f t="shared" si="91"/>
        <v>0</v>
      </c>
      <c r="K234" s="266">
        <f t="shared" si="91"/>
        <v>925300</v>
      </c>
      <c r="L234" s="266">
        <f>SUM(K238)</f>
        <v>925300</v>
      </c>
      <c r="M234" s="266">
        <f t="shared" si="91"/>
        <v>0</v>
      </c>
      <c r="N234" s="266">
        <f t="shared" si="91"/>
        <v>0</v>
      </c>
      <c r="O234" s="255">
        <f t="shared" si="91"/>
        <v>1135176</v>
      </c>
    </row>
    <row r="235" spans="1:15" ht="25.5" x14ac:dyDescent="0.3">
      <c r="A235" s="351" t="s">
        <v>50</v>
      </c>
      <c r="B235" s="352"/>
      <c r="C235" s="352"/>
      <c r="D235" s="353"/>
      <c r="E235" s="257">
        <f>E239</f>
        <v>0</v>
      </c>
      <c r="F235" s="257">
        <f t="shared" ref="F235:N235" si="92">F239</f>
        <v>0</v>
      </c>
      <c r="G235" s="257">
        <f t="shared" si="92"/>
        <v>0</v>
      </c>
      <c r="H235" s="268">
        <f t="shared" si="92"/>
        <v>0</v>
      </c>
      <c r="I235" s="257">
        <f t="shared" si="92"/>
        <v>0</v>
      </c>
      <c r="J235" s="257">
        <f t="shared" si="92"/>
        <v>0</v>
      </c>
      <c r="K235" s="257">
        <f t="shared" si="92"/>
        <v>0</v>
      </c>
      <c r="L235" s="257">
        <f t="shared" si="92"/>
        <v>0</v>
      </c>
      <c r="M235" s="257">
        <f t="shared" si="92"/>
        <v>0</v>
      </c>
      <c r="N235" s="257">
        <f t="shared" si="92"/>
        <v>0</v>
      </c>
      <c r="O235" s="259">
        <f t="shared" ref="O235:O241" si="93">SUM(E235:N235)</f>
        <v>0</v>
      </c>
    </row>
    <row r="236" spans="1:15" ht="60.75" customHeight="1" x14ac:dyDescent="0.3">
      <c r="A236" s="351" t="s">
        <v>236</v>
      </c>
      <c r="B236" s="352"/>
      <c r="C236" s="352"/>
      <c r="D236" s="353"/>
      <c r="E236" s="257">
        <f>E240</f>
        <v>0</v>
      </c>
      <c r="F236" s="257">
        <f t="shared" ref="F236:N236" si="94">F240</f>
        <v>0</v>
      </c>
      <c r="G236" s="257">
        <f t="shared" si="94"/>
        <v>0</v>
      </c>
      <c r="H236" s="268">
        <f t="shared" si="94"/>
        <v>0</v>
      </c>
      <c r="I236" s="257">
        <f t="shared" si="94"/>
        <v>0</v>
      </c>
      <c r="J236" s="257">
        <f t="shared" si="94"/>
        <v>0</v>
      </c>
      <c r="K236" s="257">
        <f t="shared" si="94"/>
        <v>0</v>
      </c>
      <c r="L236" s="257">
        <f t="shared" si="94"/>
        <v>0</v>
      </c>
      <c r="M236" s="257">
        <f t="shared" si="94"/>
        <v>0</v>
      </c>
      <c r="N236" s="257">
        <f t="shared" si="94"/>
        <v>0</v>
      </c>
      <c r="O236" s="259">
        <f t="shared" si="93"/>
        <v>0</v>
      </c>
    </row>
    <row r="237" spans="1:15" ht="87.75" customHeight="1" x14ac:dyDescent="0.3">
      <c r="A237" s="351" t="s">
        <v>235</v>
      </c>
      <c r="B237" s="352"/>
      <c r="C237" s="352"/>
      <c r="D237" s="353"/>
      <c r="E237" s="257">
        <f>E241</f>
        <v>0</v>
      </c>
      <c r="F237" s="257">
        <f t="shared" ref="F237:N237" si="95">F241</f>
        <v>0</v>
      </c>
      <c r="G237" s="257">
        <f t="shared" si="95"/>
        <v>0</v>
      </c>
      <c r="H237" s="268">
        <f t="shared" si="95"/>
        <v>209876</v>
      </c>
      <c r="I237" s="257">
        <f t="shared" si="95"/>
        <v>0</v>
      </c>
      <c r="J237" s="257">
        <f t="shared" si="95"/>
        <v>0</v>
      </c>
      <c r="K237" s="257">
        <f t="shared" si="95"/>
        <v>925300</v>
      </c>
      <c r="L237" s="257">
        <f t="shared" si="95"/>
        <v>0</v>
      </c>
      <c r="M237" s="257">
        <f t="shared" si="95"/>
        <v>0</v>
      </c>
      <c r="N237" s="257">
        <f t="shared" si="95"/>
        <v>0</v>
      </c>
      <c r="O237" s="259">
        <f t="shared" si="93"/>
        <v>1135176</v>
      </c>
    </row>
    <row r="238" spans="1:15" ht="26.25" x14ac:dyDescent="0.3">
      <c r="A238" s="369" t="s">
        <v>286</v>
      </c>
      <c r="B238" s="322" t="s">
        <v>287</v>
      </c>
      <c r="C238" s="342"/>
      <c r="D238" s="204" t="s">
        <v>238</v>
      </c>
      <c r="E238" s="230">
        <f>E239+E240+E241</f>
        <v>0</v>
      </c>
      <c r="F238" s="230">
        <f t="shared" ref="F238:N238" si="96">F239+F240+F241</f>
        <v>0</v>
      </c>
      <c r="G238" s="230">
        <f t="shared" si="96"/>
        <v>0</v>
      </c>
      <c r="H238" s="258">
        <f t="shared" si="96"/>
        <v>209876</v>
      </c>
      <c r="I238" s="230">
        <f t="shared" si="96"/>
        <v>0</v>
      </c>
      <c r="J238" s="230">
        <f t="shared" si="96"/>
        <v>0</v>
      </c>
      <c r="K238" s="230">
        <f>SUM(K242+K246+K250+K254+K258)</f>
        <v>925300</v>
      </c>
      <c r="L238" s="230">
        <f t="shared" si="96"/>
        <v>0</v>
      </c>
      <c r="M238" s="230">
        <f t="shared" si="96"/>
        <v>0</v>
      </c>
      <c r="N238" s="230">
        <f t="shared" si="96"/>
        <v>0</v>
      </c>
      <c r="O238" s="258">
        <f t="shared" si="93"/>
        <v>1135176</v>
      </c>
    </row>
    <row r="239" spans="1:15" ht="52.5" x14ac:dyDescent="0.3">
      <c r="A239" s="341"/>
      <c r="B239" s="326"/>
      <c r="C239" s="343"/>
      <c r="D239" s="207" t="s">
        <v>50</v>
      </c>
      <c r="E239" s="232">
        <f>E243+E247+E251</f>
        <v>0</v>
      </c>
      <c r="F239" s="232">
        <f t="shared" ref="F239:N239" si="97">F243+F247+F251</f>
        <v>0</v>
      </c>
      <c r="G239" s="232">
        <f t="shared" si="97"/>
        <v>0</v>
      </c>
      <c r="H239" s="269">
        <f t="shared" si="97"/>
        <v>0</v>
      </c>
      <c r="I239" s="232">
        <f t="shared" si="97"/>
        <v>0</v>
      </c>
      <c r="J239" s="232">
        <f t="shared" si="97"/>
        <v>0</v>
      </c>
      <c r="K239" s="230">
        <f>SUM(K243+K247+K251+K255+K259)</f>
        <v>0</v>
      </c>
      <c r="L239" s="232">
        <f t="shared" si="97"/>
        <v>0</v>
      </c>
      <c r="M239" s="232">
        <f t="shared" si="97"/>
        <v>0</v>
      </c>
      <c r="N239" s="232">
        <f t="shared" si="97"/>
        <v>0</v>
      </c>
      <c r="O239" s="259">
        <f t="shared" si="93"/>
        <v>0</v>
      </c>
    </row>
    <row r="240" spans="1:15" ht="73.5" customHeight="1" x14ac:dyDescent="0.3">
      <c r="A240" s="341"/>
      <c r="B240" s="326"/>
      <c r="C240" s="343"/>
      <c r="D240" s="204" t="s">
        <v>236</v>
      </c>
      <c r="E240" s="230">
        <f>E244+E248+E252</f>
        <v>0</v>
      </c>
      <c r="F240" s="230">
        <f t="shared" ref="F240:N240" si="98">F244+F248+F252</f>
        <v>0</v>
      </c>
      <c r="G240" s="230">
        <f t="shared" si="98"/>
        <v>0</v>
      </c>
      <c r="H240" s="258">
        <f t="shared" si="98"/>
        <v>0</v>
      </c>
      <c r="I240" s="230">
        <f t="shared" si="98"/>
        <v>0</v>
      </c>
      <c r="J240" s="230">
        <f t="shared" si="98"/>
        <v>0</v>
      </c>
      <c r="K240" s="230">
        <f t="shared" ref="K240:K241" si="99">SUM(K244+K248+K252+K256+K260)</f>
        <v>0</v>
      </c>
      <c r="L240" s="230">
        <f t="shared" si="98"/>
        <v>0</v>
      </c>
      <c r="M240" s="230">
        <f t="shared" si="98"/>
        <v>0</v>
      </c>
      <c r="N240" s="230">
        <f t="shared" si="98"/>
        <v>0</v>
      </c>
      <c r="O240" s="259">
        <f t="shared" si="93"/>
        <v>0</v>
      </c>
    </row>
    <row r="241" spans="1:15" ht="98.25" customHeight="1" x14ac:dyDescent="0.3">
      <c r="A241" s="357"/>
      <c r="B241" s="323"/>
      <c r="C241" s="360"/>
      <c r="D241" s="204" t="s">
        <v>235</v>
      </c>
      <c r="E241" s="230">
        <f>E245+E249+E253</f>
        <v>0</v>
      </c>
      <c r="F241" s="230">
        <f t="shared" ref="F241:N241" si="100">F245+F249+F253</f>
        <v>0</v>
      </c>
      <c r="G241" s="230">
        <f t="shared" si="100"/>
        <v>0</v>
      </c>
      <c r="H241" s="258">
        <f t="shared" si="100"/>
        <v>209876</v>
      </c>
      <c r="I241" s="230">
        <f t="shared" si="100"/>
        <v>0</v>
      </c>
      <c r="J241" s="230">
        <f t="shared" si="100"/>
        <v>0</v>
      </c>
      <c r="K241" s="230">
        <f t="shared" si="99"/>
        <v>925300</v>
      </c>
      <c r="L241" s="230">
        <f t="shared" si="100"/>
        <v>0</v>
      </c>
      <c r="M241" s="230">
        <f t="shared" si="100"/>
        <v>0</v>
      </c>
      <c r="N241" s="230">
        <f t="shared" si="100"/>
        <v>0</v>
      </c>
      <c r="O241" s="259">
        <f t="shared" si="93"/>
        <v>1135176</v>
      </c>
    </row>
    <row r="242" spans="1:15" ht="26.25" x14ac:dyDescent="0.3">
      <c r="A242" s="370" t="s">
        <v>288</v>
      </c>
      <c r="B242" s="327" t="s">
        <v>289</v>
      </c>
      <c r="C242" s="346" t="s">
        <v>252</v>
      </c>
      <c r="D242" s="204" t="s">
        <v>238</v>
      </c>
      <c r="E242" s="206">
        <f>E243+E244+E245</f>
        <v>0</v>
      </c>
      <c r="F242" s="206">
        <f t="shared" ref="F242:O242" si="101">F243+F244+F245</f>
        <v>0</v>
      </c>
      <c r="G242" s="206">
        <f t="shared" si="101"/>
        <v>0</v>
      </c>
      <c r="H242" s="270">
        <f t="shared" si="101"/>
        <v>81318.52</v>
      </c>
      <c r="I242" s="206">
        <f t="shared" si="101"/>
        <v>0</v>
      </c>
      <c r="J242" s="206">
        <f t="shared" si="101"/>
        <v>0</v>
      </c>
      <c r="K242" s="206">
        <f t="shared" si="101"/>
        <v>0</v>
      </c>
      <c r="L242" s="206">
        <f t="shared" si="101"/>
        <v>0</v>
      </c>
      <c r="M242" s="206">
        <f t="shared" si="101"/>
        <v>0</v>
      </c>
      <c r="N242" s="206">
        <f t="shared" si="101"/>
        <v>0</v>
      </c>
      <c r="O242" s="270">
        <f t="shared" si="101"/>
        <v>81318.52</v>
      </c>
    </row>
    <row r="243" spans="1:15" ht="52.5" x14ac:dyDescent="0.3">
      <c r="A243" s="363"/>
      <c r="B243" s="328"/>
      <c r="C243" s="347"/>
      <c r="D243" s="207" t="s">
        <v>50</v>
      </c>
      <c r="E243" s="214">
        <v>0</v>
      </c>
      <c r="F243" s="214">
        <v>0</v>
      </c>
      <c r="G243" s="214">
        <v>0</v>
      </c>
      <c r="H243" s="271">
        <v>0</v>
      </c>
      <c r="I243" s="209">
        <v>0</v>
      </c>
      <c r="J243" s="209">
        <v>0</v>
      </c>
      <c r="K243" s="209">
        <v>0</v>
      </c>
      <c r="L243" s="209">
        <v>0</v>
      </c>
      <c r="M243" s="209">
        <v>0</v>
      </c>
      <c r="N243" s="209">
        <v>0</v>
      </c>
      <c r="O243" s="271">
        <f>SUM(E243:N243)</f>
        <v>0</v>
      </c>
    </row>
    <row r="244" spans="1:15" ht="85.5" customHeight="1" x14ac:dyDescent="0.3">
      <c r="A244" s="363"/>
      <c r="B244" s="328"/>
      <c r="C244" s="347"/>
      <c r="D244" s="204" t="s">
        <v>236</v>
      </c>
      <c r="E244" s="206">
        <v>0</v>
      </c>
      <c r="F244" s="206">
        <v>0</v>
      </c>
      <c r="G244" s="206">
        <v>0</v>
      </c>
      <c r="H244" s="271">
        <v>0</v>
      </c>
      <c r="I244" s="209">
        <v>0</v>
      </c>
      <c r="J244" s="209">
        <v>0</v>
      </c>
      <c r="K244" s="209">
        <v>0</v>
      </c>
      <c r="L244" s="209">
        <v>0</v>
      </c>
      <c r="M244" s="209">
        <v>0</v>
      </c>
      <c r="N244" s="209">
        <v>0</v>
      </c>
      <c r="O244" s="271">
        <f>SUM(E244:N244)</f>
        <v>0</v>
      </c>
    </row>
    <row r="245" spans="1:15" ht="97.5" customHeight="1" x14ac:dyDescent="0.3">
      <c r="A245" s="364"/>
      <c r="B245" s="329"/>
      <c r="C245" s="365"/>
      <c r="D245" s="204" t="s">
        <v>235</v>
      </c>
      <c r="E245" s="206">
        <v>0</v>
      </c>
      <c r="F245" s="206">
        <v>0</v>
      </c>
      <c r="G245" s="206">
        <v>0</v>
      </c>
      <c r="H245" s="271">
        <v>81318.52</v>
      </c>
      <c r="I245" s="209">
        <v>0</v>
      </c>
      <c r="J245" s="209">
        <v>0</v>
      </c>
      <c r="K245" s="209">
        <v>0</v>
      </c>
      <c r="L245" s="209">
        <v>0</v>
      </c>
      <c r="M245" s="209">
        <v>0</v>
      </c>
      <c r="N245" s="209">
        <v>0</v>
      </c>
      <c r="O245" s="271">
        <f>SUM(E245:N245)</f>
        <v>81318.52</v>
      </c>
    </row>
    <row r="246" spans="1:15" ht="26.25" x14ac:dyDescent="0.3">
      <c r="A246" s="362" t="s">
        <v>290</v>
      </c>
      <c r="B246" s="327" t="s">
        <v>318</v>
      </c>
      <c r="C246" s="346" t="s">
        <v>252</v>
      </c>
      <c r="D246" s="204" t="s">
        <v>238</v>
      </c>
      <c r="E246" s="206">
        <f>E247+E248+E249</f>
        <v>0</v>
      </c>
      <c r="F246" s="206">
        <f t="shared" ref="F246:O246" si="102">F247+F248+F249</f>
        <v>0</v>
      </c>
      <c r="G246" s="206">
        <f t="shared" si="102"/>
        <v>0</v>
      </c>
      <c r="H246" s="270">
        <f t="shared" si="102"/>
        <v>21681.48</v>
      </c>
      <c r="I246" s="206">
        <f t="shared" si="102"/>
        <v>0</v>
      </c>
      <c r="J246" s="206">
        <f t="shared" si="102"/>
        <v>0</v>
      </c>
      <c r="K246" s="206">
        <f t="shared" si="102"/>
        <v>0</v>
      </c>
      <c r="L246" s="206">
        <f t="shared" si="102"/>
        <v>0</v>
      </c>
      <c r="M246" s="206">
        <f t="shared" si="102"/>
        <v>0</v>
      </c>
      <c r="N246" s="206">
        <f t="shared" si="102"/>
        <v>0</v>
      </c>
      <c r="O246" s="270">
        <f t="shared" si="102"/>
        <v>21681.48</v>
      </c>
    </row>
    <row r="247" spans="1:15" ht="52.5" x14ac:dyDescent="0.3">
      <c r="A247" s="363"/>
      <c r="B247" s="328"/>
      <c r="C247" s="347"/>
      <c r="D247" s="207" t="s">
        <v>50</v>
      </c>
      <c r="E247" s="214">
        <v>0</v>
      </c>
      <c r="F247" s="214">
        <v>0</v>
      </c>
      <c r="G247" s="214">
        <v>0</v>
      </c>
      <c r="H247" s="271">
        <v>0</v>
      </c>
      <c r="I247" s="209">
        <v>0</v>
      </c>
      <c r="J247" s="209">
        <v>0</v>
      </c>
      <c r="K247" s="209">
        <v>0</v>
      </c>
      <c r="L247" s="209">
        <v>0</v>
      </c>
      <c r="M247" s="209">
        <v>0</v>
      </c>
      <c r="N247" s="209">
        <v>0</v>
      </c>
      <c r="O247" s="271">
        <f>SUM(E247:N247)</f>
        <v>0</v>
      </c>
    </row>
    <row r="248" spans="1:15" ht="69" customHeight="1" x14ac:dyDescent="0.3">
      <c r="A248" s="363"/>
      <c r="B248" s="328"/>
      <c r="C248" s="347"/>
      <c r="D248" s="204" t="s">
        <v>236</v>
      </c>
      <c r="E248" s="206">
        <v>0</v>
      </c>
      <c r="F248" s="206">
        <v>0</v>
      </c>
      <c r="G248" s="206">
        <v>0</v>
      </c>
      <c r="H248" s="271">
        <v>0</v>
      </c>
      <c r="I248" s="209">
        <v>0</v>
      </c>
      <c r="J248" s="209">
        <v>0</v>
      </c>
      <c r="K248" s="209">
        <v>0</v>
      </c>
      <c r="L248" s="209">
        <v>0</v>
      </c>
      <c r="M248" s="209">
        <v>0</v>
      </c>
      <c r="N248" s="209">
        <v>0</v>
      </c>
      <c r="O248" s="271">
        <f>SUM(E248:N248)</f>
        <v>0</v>
      </c>
    </row>
    <row r="249" spans="1:15" ht="99.75" customHeight="1" x14ac:dyDescent="0.3">
      <c r="A249" s="364"/>
      <c r="B249" s="329"/>
      <c r="C249" s="365"/>
      <c r="D249" s="204" t="s">
        <v>235</v>
      </c>
      <c r="E249" s="206">
        <v>0</v>
      </c>
      <c r="F249" s="206">
        <v>0</v>
      </c>
      <c r="G249" s="206">
        <v>0</v>
      </c>
      <c r="H249" s="271">
        <v>21681.48</v>
      </c>
      <c r="I249" s="209">
        <v>0</v>
      </c>
      <c r="J249" s="209">
        <v>0</v>
      </c>
      <c r="K249" s="209">
        <v>0</v>
      </c>
      <c r="L249" s="209">
        <v>0</v>
      </c>
      <c r="M249" s="209">
        <v>0</v>
      </c>
      <c r="N249" s="209">
        <v>0</v>
      </c>
      <c r="O249" s="271">
        <f>SUM(E249:N249)</f>
        <v>21681.48</v>
      </c>
    </row>
    <row r="250" spans="1:15" ht="26.25" x14ac:dyDescent="0.3">
      <c r="A250" s="362" t="s">
        <v>291</v>
      </c>
      <c r="B250" s="327" t="s">
        <v>292</v>
      </c>
      <c r="C250" s="346" t="s">
        <v>243</v>
      </c>
      <c r="D250" s="204" t="s">
        <v>238</v>
      </c>
      <c r="E250" s="206">
        <f>E251+E252+E253</f>
        <v>0</v>
      </c>
      <c r="F250" s="206">
        <f t="shared" ref="F250:O250" si="103">F251+F252+F253</f>
        <v>0</v>
      </c>
      <c r="G250" s="206">
        <f t="shared" si="103"/>
        <v>0</v>
      </c>
      <c r="H250" s="270">
        <f t="shared" si="103"/>
        <v>106876</v>
      </c>
      <c r="I250" s="206">
        <f t="shared" si="103"/>
        <v>0</v>
      </c>
      <c r="J250" s="206">
        <f t="shared" si="103"/>
        <v>0</v>
      </c>
      <c r="K250" s="206">
        <f t="shared" si="103"/>
        <v>0</v>
      </c>
      <c r="L250" s="206">
        <f t="shared" si="103"/>
        <v>0</v>
      </c>
      <c r="M250" s="206">
        <f t="shared" si="103"/>
        <v>0</v>
      </c>
      <c r="N250" s="206">
        <f t="shared" si="103"/>
        <v>0</v>
      </c>
      <c r="O250" s="270">
        <f t="shared" si="103"/>
        <v>106876</v>
      </c>
    </row>
    <row r="251" spans="1:15" ht="52.5" x14ac:dyDescent="0.3">
      <c r="A251" s="363"/>
      <c r="B251" s="328"/>
      <c r="C251" s="347"/>
      <c r="D251" s="207" t="s">
        <v>50</v>
      </c>
      <c r="E251" s="214">
        <v>0</v>
      </c>
      <c r="F251" s="214">
        <v>0</v>
      </c>
      <c r="G251" s="214">
        <v>0</v>
      </c>
      <c r="H251" s="271">
        <v>0</v>
      </c>
      <c r="I251" s="209">
        <v>0</v>
      </c>
      <c r="J251" s="209">
        <v>0</v>
      </c>
      <c r="K251" s="209">
        <v>0</v>
      </c>
      <c r="L251" s="209">
        <v>0</v>
      </c>
      <c r="M251" s="209">
        <v>0</v>
      </c>
      <c r="N251" s="209">
        <v>0</v>
      </c>
      <c r="O251" s="271">
        <f>SUM(E251:N251)</f>
        <v>0</v>
      </c>
    </row>
    <row r="252" spans="1:15" ht="78.75" x14ac:dyDescent="0.3">
      <c r="A252" s="363"/>
      <c r="B252" s="328"/>
      <c r="C252" s="347"/>
      <c r="D252" s="204" t="s">
        <v>236</v>
      </c>
      <c r="E252" s="206">
        <v>0</v>
      </c>
      <c r="F252" s="206">
        <v>0</v>
      </c>
      <c r="G252" s="206">
        <v>0</v>
      </c>
      <c r="H252" s="271">
        <v>0</v>
      </c>
      <c r="I252" s="209">
        <v>0</v>
      </c>
      <c r="J252" s="209">
        <v>0</v>
      </c>
      <c r="K252" s="209">
        <v>0</v>
      </c>
      <c r="L252" s="209">
        <v>0</v>
      </c>
      <c r="M252" s="209">
        <v>0</v>
      </c>
      <c r="N252" s="209">
        <v>0</v>
      </c>
      <c r="O252" s="271">
        <f>SUM(E252:N252)</f>
        <v>0</v>
      </c>
    </row>
    <row r="253" spans="1:15" ht="105" x14ac:dyDescent="0.3">
      <c r="A253" s="364"/>
      <c r="B253" s="329"/>
      <c r="C253" s="365"/>
      <c r="D253" s="204" t="s">
        <v>235</v>
      </c>
      <c r="E253" s="206">
        <v>0</v>
      </c>
      <c r="F253" s="206">
        <v>0</v>
      </c>
      <c r="G253" s="206">
        <v>0</v>
      </c>
      <c r="H253" s="271">
        <v>106876</v>
      </c>
      <c r="I253" s="209">
        <v>0</v>
      </c>
      <c r="J253" s="209">
        <v>0</v>
      </c>
      <c r="K253" s="209">
        <v>0</v>
      </c>
      <c r="L253" s="209">
        <v>0</v>
      </c>
      <c r="M253" s="209">
        <v>0</v>
      </c>
      <c r="N253" s="209">
        <v>0</v>
      </c>
      <c r="O253" s="271">
        <f>SUM(E253:N253)</f>
        <v>106876</v>
      </c>
    </row>
    <row r="254" spans="1:15" ht="26.25" x14ac:dyDescent="0.3">
      <c r="A254" s="362" t="s">
        <v>368</v>
      </c>
      <c r="B254" s="327" t="s">
        <v>370</v>
      </c>
      <c r="C254" s="346" t="s">
        <v>243</v>
      </c>
      <c r="D254" s="204" t="s">
        <v>238</v>
      </c>
      <c r="E254" s="206">
        <f>E255+E256+E257</f>
        <v>0</v>
      </c>
      <c r="F254" s="206">
        <f t="shared" ref="F254:O254" si="104">F255+F256+F257</f>
        <v>0</v>
      </c>
      <c r="G254" s="206">
        <f t="shared" si="104"/>
        <v>0</v>
      </c>
      <c r="H254" s="206">
        <f t="shared" ref="H254" si="105">H255+H256+H257</f>
        <v>0</v>
      </c>
      <c r="I254" s="206">
        <f t="shared" si="104"/>
        <v>0</v>
      </c>
      <c r="J254" s="206">
        <f t="shared" si="104"/>
        <v>0</v>
      </c>
      <c r="K254" s="270">
        <f t="shared" si="104"/>
        <v>834700</v>
      </c>
      <c r="L254" s="206">
        <f t="shared" si="104"/>
        <v>0</v>
      </c>
      <c r="M254" s="206">
        <f t="shared" si="104"/>
        <v>0</v>
      </c>
      <c r="N254" s="206">
        <f t="shared" si="104"/>
        <v>0</v>
      </c>
      <c r="O254" s="270">
        <f t="shared" si="104"/>
        <v>834700</v>
      </c>
    </row>
    <row r="255" spans="1:15" ht="52.5" x14ac:dyDescent="0.3">
      <c r="A255" s="363"/>
      <c r="B255" s="328"/>
      <c r="C255" s="347"/>
      <c r="D255" s="207" t="s">
        <v>50</v>
      </c>
      <c r="E255" s="214">
        <v>0</v>
      </c>
      <c r="F255" s="214">
        <v>0</v>
      </c>
      <c r="G255" s="214">
        <v>0</v>
      </c>
      <c r="H255" s="214">
        <v>0</v>
      </c>
      <c r="I255" s="209">
        <v>0</v>
      </c>
      <c r="J255" s="209">
        <v>0</v>
      </c>
      <c r="K255" s="271">
        <v>0</v>
      </c>
      <c r="L255" s="209">
        <v>0</v>
      </c>
      <c r="M255" s="209">
        <v>0</v>
      </c>
      <c r="N255" s="209">
        <v>0</v>
      </c>
      <c r="O255" s="271">
        <f>SUM(E255:N255)</f>
        <v>0</v>
      </c>
    </row>
    <row r="256" spans="1:15" ht="78.75" x14ac:dyDescent="0.3">
      <c r="A256" s="363"/>
      <c r="B256" s="328"/>
      <c r="C256" s="347"/>
      <c r="D256" s="204" t="s">
        <v>236</v>
      </c>
      <c r="E256" s="206">
        <v>0</v>
      </c>
      <c r="F256" s="206">
        <v>0</v>
      </c>
      <c r="G256" s="206">
        <v>0</v>
      </c>
      <c r="H256" s="206">
        <v>0</v>
      </c>
      <c r="I256" s="209">
        <v>0</v>
      </c>
      <c r="J256" s="209">
        <v>0</v>
      </c>
      <c r="K256" s="271">
        <v>0</v>
      </c>
      <c r="L256" s="209">
        <v>0</v>
      </c>
      <c r="M256" s="209">
        <v>0</v>
      </c>
      <c r="N256" s="209">
        <v>0</v>
      </c>
      <c r="O256" s="271">
        <f>SUM(E256:N256)</f>
        <v>0</v>
      </c>
    </row>
    <row r="257" spans="1:15" ht="99" customHeight="1" x14ac:dyDescent="0.3">
      <c r="A257" s="364"/>
      <c r="B257" s="329"/>
      <c r="C257" s="365"/>
      <c r="D257" s="204" t="s">
        <v>235</v>
      </c>
      <c r="E257" s="206">
        <v>0</v>
      </c>
      <c r="F257" s="206">
        <v>0</v>
      </c>
      <c r="G257" s="206">
        <v>0</v>
      </c>
      <c r="H257" s="206">
        <v>0</v>
      </c>
      <c r="I257" s="209">
        <v>0</v>
      </c>
      <c r="J257" s="209">
        <v>0</v>
      </c>
      <c r="K257" s="271">
        <v>834700</v>
      </c>
      <c r="L257" s="209">
        <v>0</v>
      </c>
      <c r="M257" s="209">
        <v>0</v>
      </c>
      <c r="N257" s="209">
        <v>0</v>
      </c>
      <c r="O257" s="271">
        <f>SUM(E257:N257)</f>
        <v>834700</v>
      </c>
    </row>
    <row r="258" spans="1:15" ht="26.25" x14ac:dyDescent="0.3">
      <c r="A258" s="362" t="s">
        <v>369</v>
      </c>
      <c r="B258" s="327" t="s">
        <v>371</v>
      </c>
      <c r="C258" s="346" t="s">
        <v>252</v>
      </c>
      <c r="D258" s="204" t="s">
        <v>238</v>
      </c>
      <c r="E258" s="206">
        <f>E259+E260+E261</f>
        <v>0</v>
      </c>
      <c r="F258" s="206">
        <f t="shared" ref="F258:O258" si="106">F259+F260+F261</f>
        <v>0</v>
      </c>
      <c r="G258" s="206">
        <f t="shared" si="106"/>
        <v>0</v>
      </c>
      <c r="H258" s="206">
        <f t="shared" si="106"/>
        <v>0</v>
      </c>
      <c r="I258" s="206">
        <f t="shared" si="106"/>
        <v>0</v>
      </c>
      <c r="J258" s="206">
        <f t="shared" si="106"/>
        <v>0</v>
      </c>
      <c r="K258" s="270">
        <f t="shared" si="106"/>
        <v>90600</v>
      </c>
      <c r="L258" s="206">
        <f t="shared" si="106"/>
        <v>0</v>
      </c>
      <c r="M258" s="206">
        <f t="shared" si="106"/>
        <v>0</v>
      </c>
      <c r="N258" s="206">
        <f t="shared" si="106"/>
        <v>0</v>
      </c>
      <c r="O258" s="270">
        <f t="shared" si="106"/>
        <v>90600</v>
      </c>
    </row>
    <row r="259" spans="1:15" ht="52.5" x14ac:dyDescent="0.3">
      <c r="A259" s="363"/>
      <c r="B259" s="328"/>
      <c r="C259" s="347"/>
      <c r="D259" s="207" t="s">
        <v>50</v>
      </c>
      <c r="E259" s="214">
        <v>0</v>
      </c>
      <c r="F259" s="214">
        <v>0</v>
      </c>
      <c r="G259" s="214">
        <v>0</v>
      </c>
      <c r="H259" s="214">
        <v>0</v>
      </c>
      <c r="I259" s="209">
        <v>0</v>
      </c>
      <c r="J259" s="209">
        <v>0</v>
      </c>
      <c r="K259" s="271">
        <v>0</v>
      </c>
      <c r="L259" s="209">
        <v>0</v>
      </c>
      <c r="M259" s="209">
        <v>0</v>
      </c>
      <c r="N259" s="209">
        <v>0</v>
      </c>
      <c r="O259" s="271">
        <f>SUM(E259:N259)</f>
        <v>0</v>
      </c>
    </row>
    <row r="260" spans="1:15" ht="78.75" x14ac:dyDescent="0.3">
      <c r="A260" s="363"/>
      <c r="B260" s="328"/>
      <c r="C260" s="347"/>
      <c r="D260" s="204" t="s">
        <v>236</v>
      </c>
      <c r="E260" s="206">
        <v>0</v>
      </c>
      <c r="F260" s="206">
        <v>0</v>
      </c>
      <c r="G260" s="206">
        <v>0</v>
      </c>
      <c r="H260" s="206">
        <v>0</v>
      </c>
      <c r="I260" s="209">
        <v>0</v>
      </c>
      <c r="J260" s="209">
        <v>0</v>
      </c>
      <c r="K260" s="271">
        <v>0</v>
      </c>
      <c r="L260" s="209">
        <v>0</v>
      </c>
      <c r="M260" s="209">
        <v>0</v>
      </c>
      <c r="N260" s="209">
        <v>0</v>
      </c>
      <c r="O260" s="271">
        <f>SUM(E260:N260)</f>
        <v>0</v>
      </c>
    </row>
    <row r="261" spans="1:15" ht="81" customHeight="1" x14ac:dyDescent="0.3">
      <c r="A261" s="364"/>
      <c r="B261" s="329"/>
      <c r="C261" s="365"/>
      <c r="D261" s="204" t="s">
        <v>235</v>
      </c>
      <c r="E261" s="206">
        <v>0</v>
      </c>
      <c r="F261" s="206">
        <v>0</v>
      </c>
      <c r="G261" s="206">
        <v>0</v>
      </c>
      <c r="H261" s="206">
        <v>0</v>
      </c>
      <c r="I261" s="209">
        <v>0</v>
      </c>
      <c r="J261" s="209">
        <v>0</v>
      </c>
      <c r="K261" s="271">
        <v>90600</v>
      </c>
      <c r="L261" s="209">
        <v>0</v>
      </c>
      <c r="M261" s="209">
        <v>0</v>
      </c>
      <c r="N261" s="209">
        <v>0</v>
      </c>
      <c r="O261" s="271">
        <f>SUM(E261:N261)</f>
        <v>90600</v>
      </c>
    </row>
    <row r="262" spans="1:15" ht="26.25" x14ac:dyDescent="0.4">
      <c r="A262" s="272"/>
      <c r="B262" s="273"/>
      <c r="C262" s="274"/>
      <c r="D262" s="274"/>
      <c r="E262" s="274"/>
      <c r="F262" s="274"/>
      <c r="G262" s="274"/>
      <c r="H262" s="275"/>
      <c r="I262" s="275"/>
      <c r="J262" s="275"/>
      <c r="K262" s="275"/>
      <c r="L262" s="275"/>
      <c r="M262" s="275"/>
      <c r="N262" s="275"/>
      <c r="O262" s="276"/>
    </row>
    <row r="263" spans="1:15" ht="26.25" x14ac:dyDescent="0.4">
      <c r="A263" s="272"/>
      <c r="B263" s="273"/>
      <c r="C263" s="274"/>
      <c r="D263" s="274"/>
      <c r="E263" s="274"/>
      <c r="F263" s="274"/>
      <c r="G263" s="274"/>
      <c r="H263" s="275"/>
      <c r="I263" s="275"/>
      <c r="J263" s="275"/>
      <c r="K263" s="275"/>
      <c r="L263" s="275"/>
      <c r="M263" s="275"/>
      <c r="N263" s="275"/>
      <c r="O263" s="276"/>
    </row>
    <row r="264" spans="1:15" ht="26.25" x14ac:dyDescent="0.4">
      <c r="A264" s="272"/>
      <c r="B264" s="273"/>
      <c r="C264" s="274"/>
      <c r="D264" s="274"/>
      <c r="E264" s="274"/>
      <c r="F264" s="274"/>
      <c r="G264" s="274"/>
      <c r="H264" s="275"/>
      <c r="I264" s="275"/>
      <c r="J264" s="275"/>
      <c r="K264" s="275"/>
      <c r="L264" s="275"/>
      <c r="M264" s="275"/>
      <c r="N264" s="275"/>
      <c r="O264" s="276"/>
    </row>
    <row r="265" spans="1:15" ht="26.25" x14ac:dyDescent="0.4">
      <c r="A265" s="272"/>
      <c r="B265" s="273"/>
      <c r="C265" s="274"/>
      <c r="D265" s="274"/>
      <c r="E265" s="274"/>
      <c r="F265" s="274"/>
      <c r="G265" s="274"/>
      <c r="H265" s="275"/>
      <c r="I265" s="275"/>
      <c r="J265" s="275"/>
      <c r="K265" s="275"/>
      <c r="L265" s="275"/>
      <c r="M265" s="275"/>
      <c r="N265" s="275"/>
      <c r="O265" s="276"/>
    </row>
    <row r="266" spans="1:15" ht="26.25" x14ac:dyDescent="0.4">
      <c r="A266" s="272"/>
      <c r="B266" s="273"/>
      <c r="C266" s="274"/>
      <c r="D266" s="274"/>
      <c r="E266" s="274"/>
      <c r="F266" s="274"/>
      <c r="G266" s="274"/>
      <c r="H266" s="275"/>
      <c r="I266" s="275"/>
      <c r="J266" s="275"/>
      <c r="K266" s="275"/>
      <c r="L266" s="275"/>
      <c r="M266" s="275"/>
      <c r="N266" s="275"/>
      <c r="O266" s="276"/>
    </row>
    <row r="267" spans="1:15" ht="26.25" x14ac:dyDescent="0.4">
      <c r="A267" s="272"/>
      <c r="B267" s="273"/>
      <c r="C267" s="274"/>
      <c r="D267" s="274"/>
      <c r="E267" s="274"/>
      <c r="F267" s="274"/>
      <c r="G267" s="274"/>
      <c r="H267" s="275"/>
      <c r="I267" s="275"/>
      <c r="J267" s="275"/>
      <c r="K267" s="275"/>
      <c r="L267" s="275"/>
      <c r="M267" s="275"/>
      <c r="N267" s="275"/>
      <c r="O267" s="276"/>
    </row>
    <row r="268" spans="1:15" ht="26.25" x14ac:dyDescent="0.4">
      <c r="A268" s="272"/>
      <c r="B268" s="273"/>
      <c r="C268" s="274"/>
      <c r="D268" s="274"/>
      <c r="E268" s="274"/>
      <c r="F268" s="274"/>
      <c r="G268" s="274"/>
      <c r="H268" s="275"/>
      <c r="I268" s="275"/>
      <c r="J268" s="275"/>
      <c r="K268" s="275"/>
      <c r="L268" s="275"/>
      <c r="M268" s="275"/>
      <c r="N268" s="275"/>
      <c r="O268" s="276"/>
    </row>
    <row r="269" spans="1:15" ht="26.25" x14ac:dyDescent="0.4">
      <c r="A269" s="272"/>
      <c r="B269" s="273"/>
      <c r="C269" s="274"/>
      <c r="D269" s="274"/>
      <c r="E269" s="274"/>
      <c r="F269" s="274"/>
      <c r="G269" s="274"/>
      <c r="H269" s="275"/>
      <c r="I269" s="275"/>
      <c r="J269" s="275"/>
      <c r="K269" s="275"/>
      <c r="L269" s="275"/>
      <c r="M269" s="275"/>
      <c r="N269" s="275"/>
      <c r="O269" s="276"/>
    </row>
    <row r="270" spans="1:15" ht="26.25" x14ac:dyDescent="0.4">
      <c r="A270" s="272"/>
      <c r="B270" s="273"/>
      <c r="C270" s="274"/>
      <c r="D270" s="274"/>
      <c r="E270" s="274"/>
      <c r="F270" s="274"/>
      <c r="G270" s="274"/>
      <c r="H270" s="275"/>
      <c r="I270" s="275"/>
      <c r="J270" s="275"/>
      <c r="K270" s="275"/>
      <c r="L270" s="275"/>
      <c r="M270" s="275"/>
      <c r="N270" s="275"/>
      <c r="O270" s="276"/>
    </row>
    <row r="271" spans="1:15" ht="26.25" x14ac:dyDescent="0.4">
      <c r="A271" s="272"/>
      <c r="B271" s="273"/>
      <c r="C271" s="274"/>
      <c r="D271" s="274"/>
      <c r="E271" s="274"/>
      <c r="F271" s="274"/>
      <c r="G271" s="274"/>
      <c r="H271" s="275"/>
      <c r="I271" s="275"/>
      <c r="J271" s="275"/>
      <c r="K271" s="275"/>
      <c r="L271" s="275"/>
      <c r="M271" s="275"/>
      <c r="N271" s="275"/>
      <c r="O271" s="276"/>
    </row>
    <row r="272" spans="1:15" ht="26.25" x14ac:dyDescent="0.4">
      <c r="A272" s="272"/>
      <c r="B272" s="273"/>
      <c r="C272" s="274"/>
      <c r="D272" s="274"/>
      <c r="E272" s="274"/>
      <c r="F272" s="274"/>
      <c r="G272" s="274"/>
      <c r="H272" s="275"/>
      <c r="I272" s="275"/>
      <c r="J272" s="275"/>
      <c r="K272" s="275"/>
      <c r="L272" s="275"/>
      <c r="M272" s="275"/>
      <c r="N272" s="275"/>
      <c r="O272" s="276"/>
    </row>
    <row r="273" spans="1:15" ht="26.25" x14ac:dyDescent="0.4">
      <c r="A273" s="272"/>
      <c r="B273" s="273"/>
      <c r="C273" s="274"/>
      <c r="D273" s="274"/>
      <c r="E273" s="274"/>
      <c r="F273" s="274"/>
      <c r="G273" s="274"/>
      <c r="H273" s="275"/>
      <c r="I273" s="275"/>
      <c r="J273" s="275"/>
      <c r="K273" s="275"/>
      <c r="L273" s="275"/>
      <c r="M273" s="275"/>
      <c r="N273" s="275"/>
      <c r="O273" s="276"/>
    </row>
    <row r="274" spans="1:15" ht="26.25" x14ac:dyDescent="0.4">
      <c r="A274" s="272"/>
      <c r="B274" s="273"/>
      <c r="C274" s="274"/>
      <c r="D274" s="274"/>
      <c r="E274" s="274"/>
      <c r="F274" s="274"/>
      <c r="G274" s="274"/>
      <c r="H274" s="275"/>
      <c r="I274" s="275"/>
      <c r="J274" s="275"/>
      <c r="K274" s="275"/>
      <c r="L274" s="275"/>
      <c r="M274" s="275"/>
      <c r="N274" s="275"/>
      <c r="O274" s="276"/>
    </row>
    <row r="275" spans="1:15" ht="26.25" x14ac:dyDescent="0.4">
      <c r="A275" s="272"/>
      <c r="B275" s="273"/>
      <c r="C275" s="274"/>
      <c r="D275" s="274"/>
      <c r="E275" s="274"/>
      <c r="F275" s="274"/>
      <c r="G275" s="274"/>
      <c r="H275" s="275"/>
      <c r="I275" s="275"/>
      <c r="J275" s="275"/>
      <c r="K275" s="275"/>
      <c r="L275" s="275"/>
      <c r="M275" s="275"/>
      <c r="N275" s="275"/>
      <c r="O275" s="276"/>
    </row>
    <row r="276" spans="1:15" ht="26.25" x14ac:dyDescent="0.4">
      <c r="A276" s="272"/>
      <c r="B276" s="273"/>
      <c r="C276" s="274"/>
      <c r="D276" s="274"/>
      <c r="E276" s="274"/>
      <c r="F276" s="274"/>
      <c r="G276" s="274"/>
      <c r="H276" s="275"/>
      <c r="I276" s="275"/>
      <c r="J276" s="275"/>
      <c r="K276" s="275"/>
      <c r="L276" s="275"/>
      <c r="M276" s="275"/>
      <c r="N276" s="275"/>
      <c r="O276" s="276"/>
    </row>
    <row r="277" spans="1:15" ht="26.25" x14ac:dyDescent="0.4">
      <c r="A277" s="272"/>
      <c r="B277" s="273"/>
      <c r="C277" s="274"/>
      <c r="D277" s="274"/>
      <c r="E277" s="274"/>
      <c r="F277" s="274"/>
      <c r="G277" s="274"/>
      <c r="H277" s="275"/>
      <c r="I277" s="275"/>
      <c r="J277" s="275"/>
      <c r="K277" s="275"/>
      <c r="L277" s="275"/>
      <c r="M277" s="275"/>
      <c r="N277" s="275"/>
      <c r="O277" s="276"/>
    </row>
    <row r="278" spans="1:15" ht="26.25" x14ac:dyDescent="0.4">
      <c r="A278" s="272"/>
      <c r="B278" s="273"/>
      <c r="C278" s="274"/>
      <c r="D278" s="274"/>
      <c r="E278" s="274"/>
      <c r="F278" s="274"/>
      <c r="G278" s="274"/>
      <c r="H278" s="275"/>
      <c r="I278" s="275"/>
      <c r="J278" s="275"/>
      <c r="K278" s="275"/>
      <c r="L278" s="275"/>
      <c r="M278" s="275"/>
      <c r="N278" s="275"/>
      <c r="O278" s="276"/>
    </row>
    <row r="279" spans="1:15" ht="26.25" x14ac:dyDescent="0.4">
      <c r="A279" s="272"/>
      <c r="B279" s="273"/>
      <c r="C279" s="274"/>
      <c r="D279" s="274"/>
      <c r="E279" s="274"/>
      <c r="F279" s="274"/>
      <c r="G279" s="274"/>
      <c r="H279" s="275"/>
      <c r="I279" s="275"/>
      <c r="J279" s="275"/>
      <c r="K279" s="275"/>
      <c r="L279" s="275"/>
      <c r="M279" s="275"/>
      <c r="N279" s="275"/>
      <c r="O279" s="276"/>
    </row>
    <row r="280" spans="1:15" ht="26.25" x14ac:dyDescent="0.4">
      <c r="A280" s="272"/>
      <c r="B280" s="273"/>
      <c r="C280" s="274"/>
      <c r="D280" s="274"/>
      <c r="E280" s="274"/>
      <c r="F280" s="274"/>
      <c r="G280" s="274"/>
      <c r="H280" s="275"/>
      <c r="I280" s="275"/>
      <c r="J280" s="275"/>
      <c r="K280" s="275"/>
      <c r="L280" s="275"/>
      <c r="M280" s="275"/>
      <c r="N280" s="275"/>
      <c r="O280" s="276"/>
    </row>
    <row r="281" spans="1:15" ht="26.25" x14ac:dyDescent="0.4">
      <c r="A281" s="272"/>
      <c r="B281" s="273"/>
      <c r="C281" s="274"/>
      <c r="D281" s="274"/>
      <c r="E281" s="274"/>
      <c r="F281" s="274"/>
      <c r="G281" s="274"/>
      <c r="H281" s="275"/>
      <c r="I281" s="275"/>
      <c r="J281" s="275"/>
      <c r="K281" s="275"/>
      <c r="L281" s="275"/>
      <c r="M281" s="275"/>
      <c r="N281" s="275"/>
      <c r="O281" s="276"/>
    </row>
    <row r="282" spans="1:15" ht="26.25" x14ac:dyDescent="0.4">
      <c r="A282" s="272"/>
      <c r="B282" s="273"/>
      <c r="C282" s="274"/>
      <c r="D282" s="274"/>
      <c r="E282" s="274"/>
      <c r="F282" s="274"/>
      <c r="G282" s="274"/>
      <c r="H282" s="275"/>
      <c r="I282" s="275"/>
      <c r="J282" s="275"/>
      <c r="K282" s="275"/>
      <c r="L282" s="275"/>
      <c r="M282" s="275"/>
      <c r="N282" s="275"/>
      <c r="O282" s="276"/>
    </row>
    <row r="283" spans="1:15" ht="26.25" x14ac:dyDescent="0.4">
      <c r="A283" s="272"/>
      <c r="B283" s="273"/>
      <c r="C283" s="274"/>
      <c r="D283" s="274"/>
      <c r="E283" s="274"/>
      <c r="F283" s="274"/>
      <c r="G283" s="274"/>
      <c r="H283" s="275"/>
      <c r="I283" s="275"/>
      <c r="J283" s="275"/>
      <c r="K283" s="275"/>
      <c r="L283" s="275"/>
      <c r="M283" s="275"/>
      <c r="N283" s="275"/>
      <c r="O283" s="276"/>
    </row>
    <row r="284" spans="1:15" ht="26.25" x14ac:dyDescent="0.4">
      <c r="A284" s="272"/>
      <c r="B284" s="273"/>
      <c r="C284" s="274"/>
      <c r="D284" s="274"/>
      <c r="E284" s="274"/>
      <c r="F284" s="274"/>
      <c r="G284" s="274"/>
      <c r="H284" s="275"/>
      <c r="I284" s="275"/>
      <c r="J284" s="275"/>
      <c r="K284" s="275"/>
      <c r="L284" s="275"/>
      <c r="M284" s="275"/>
      <c r="N284" s="275"/>
      <c r="O284" s="276"/>
    </row>
    <row r="285" spans="1:15" ht="26.25" x14ac:dyDescent="0.4">
      <c r="A285" s="272"/>
      <c r="B285" s="273"/>
      <c r="C285" s="274"/>
      <c r="D285" s="274"/>
      <c r="E285" s="274"/>
      <c r="F285" s="274"/>
      <c r="G285" s="274"/>
      <c r="H285" s="275"/>
      <c r="I285" s="275"/>
      <c r="J285" s="275"/>
      <c r="K285" s="275"/>
      <c r="L285" s="275"/>
      <c r="M285" s="275"/>
      <c r="N285" s="275"/>
      <c r="O285" s="276"/>
    </row>
    <row r="286" spans="1:15" ht="26.25" x14ac:dyDescent="0.4">
      <c r="A286" s="272"/>
      <c r="B286" s="273"/>
      <c r="C286" s="274"/>
      <c r="D286" s="274"/>
      <c r="E286" s="274"/>
      <c r="F286" s="274"/>
      <c r="G286" s="274"/>
      <c r="H286" s="275"/>
      <c r="I286" s="275"/>
      <c r="J286" s="275"/>
      <c r="K286" s="275"/>
      <c r="L286" s="275"/>
      <c r="M286" s="275"/>
      <c r="N286" s="275"/>
      <c r="O286" s="276"/>
    </row>
    <row r="287" spans="1:15" ht="26.25" x14ac:dyDescent="0.4">
      <c r="A287" s="272"/>
      <c r="B287" s="273"/>
      <c r="C287" s="274"/>
      <c r="D287" s="274"/>
      <c r="E287" s="274"/>
      <c r="F287" s="274"/>
      <c r="G287" s="274"/>
      <c r="H287" s="275"/>
      <c r="I287" s="275"/>
      <c r="J287" s="275"/>
      <c r="K287" s="275"/>
      <c r="L287" s="275"/>
      <c r="M287" s="275"/>
      <c r="N287" s="275"/>
      <c r="O287" s="276"/>
    </row>
    <row r="288" spans="1:15" ht="26.25" x14ac:dyDescent="0.4">
      <c r="A288" s="272"/>
      <c r="B288" s="273"/>
      <c r="C288" s="274"/>
      <c r="D288" s="274"/>
      <c r="E288" s="274"/>
      <c r="F288" s="274"/>
      <c r="G288" s="274"/>
      <c r="H288" s="275"/>
      <c r="I288" s="275"/>
      <c r="J288" s="275"/>
      <c r="K288" s="275"/>
      <c r="L288" s="275"/>
      <c r="M288" s="275"/>
      <c r="N288" s="275"/>
      <c r="O288" s="276"/>
    </row>
    <row r="289" spans="1:15" ht="26.25" x14ac:dyDescent="0.4">
      <c r="A289" s="272"/>
      <c r="B289" s="273"/>
      <c r="C289" s="274"/>
      <c r="D289" s="274"/>
      <c r="E289" s="274"/>
      <c r="F289" s="274"/>
      <c r="G289" s="274"/>
      <c r="H289" s="275"/>
      <c r="I289" s="275"/>
      <c r="J289" s="275"/>
      <c r="K289" s="275"/>
      <c r="L289" s="275"/>
      <c r="M289" s="275"/>
      <c r="N289" s="275"/>
      <c r="O289" s="276"/>
    </row>
    <row r="290" spans="1:15" ht="26.25" x14ac:dyDescent="0.4">
      <c r="A290" s="272"/>
      <c r="B290" s="273"/>
      <c r="C290" s="274"/>
      <c r="D290" s="274"/>
      <c r="E290" s="274"/>
      <c r="F290" s="274"/>
      <c r="G290" s="274"/>
      <c r="H290" s="275"/>
      <c r="I290" s="275"/>
      <c r="J290" s="275"/>
      <c r="K290" s="275"/>
      <c r="L290" s="275"/>
      <c r="M290" s="275"/>
      <c r="N290" s="275"/>
      <c r="O290" s="276"/>
    </row>
    <row r="291" spans="1:15" ht="26.25" x14ac:dyDescent="0.4">
      <c r="A291" s="272"/>
      <c r="B291" s="273"/>
      <c r="C291" s="274"/>
      <c r="D291" s="274"/>
      <c r="E291" s="274"/>
      <c r="F291" s="274"/>
      <c r="G291" s="274"/>
      <c r="H291" s="275"/>
      <c r="I291" s="275"/>
      <c r="J291" s="275"/>
      <c r="K291" s="275"/>
      <c r="L291" s="275"/>
      <c r="M291" s="275"/>
      <c r="N291" s="275"/>
      <c r="O291" s="276"/>
    </row>
    <row r="292" spans="1:15" ht="26.25" x14ac:dyDescent="0.4">
      <c r="A292" s="272"/>
      <c r="B292" s="273"/>
      <c r="C292" s="274"/>
      <c r="D292" s="274"/>
      <c r="E292" s="274"/>
      <c r="F292" s="274"/>
      <c r="G292" s="274"/>
      <c r="H292" s="275"/>
      <c r="I292" s="275"/>
      <c r="J292" s="275"/>
      <c r="K292" s="275"/>
      <c r="L292" s="275"/>
      <c r="M292" s="275"/>
      <c r="N292" s="275"/>
      <c r="O292" s="276"/>
    </row>
    <row r="293" spans="1:15" ht="26.25" x14ac:dyDescent="0.4">
      <c r="A293" s="272"/>
      <c r="B293" s="273"/>
      <c r="C293" s="274"/>
      <c r="D293" s="274"/>
      <c r="E293" s="274"/>
      <c r="F293" s="274"/>
      <c r="G293" s="274"/>
      <c r="H293" s="275"/>
      <c r="I293" s="275"/>
      <c r="J293" s="275"/>
      <c r="K293" s="275"/>
      <c r="L293" s="275"/>
      <c r="M293" s="275"/>
      <c r="N293" s="275"/>
      <c r="O293" s="276"/>
    </row>
    <row r="294" spans="1:15" ht="26.25" x14ac:dyDescent="0.4">
      <c r="A294" s="272"/>
      <c r="B294" s="273"/>
      <c r="C294" s="274"/>
      <c r="D294" s="274"/>
      <c r="E294" s="274"/>
      <c r="F294" s="274"/>
      <c r="G294" s="274"/>
      <c r="H294" s="275"/>
      <c r="I294" s="275"/>
      <c r="J294" s="275"/>
      <c r="K294" s="275"/>
      <c r="L294" s="275"/>
      <c r="M294" s="275"/>
      <c r="N294" s="275"/>
      <c r="O294" s="276"/>
    </row>
    <row r="295" spans="1:15" ht="26.25" x14ac:dyDescent="0.4">
      <c r="A295" s="272"/>
      <c r="B295" s="273"/>
      <c r="C295" s="274"/>
      <c r="D295" s="274"/>
      <c r="E295" s="274"/>
      <c r="F295" s="274"/>
      <c r="G295" s="274"/>
      <c r="H295" s="275"/>
      <c r="I295" s="275"/>
      <c r="J295" s="275"/>
      <c r="K295" s="275"/>
      <c r="L295" s="275"/>
      <c r="M295" s="275"/>
      <c r="N295" s="275"/>
      <c r="O295" s="276"/>
    </row>
    <row r="296" spans="1:15" ht="26.25" x14ac:dyDescent="0.4">
      <c r="A296" s="272"/>
      <c r="B296" s="273"/>
      <c r="C296" s="274"/>
      <c r="D296" s="274"/>
      <c r="E296" s="274"/>
      <c r="F296" s="274"/>
      <c r="G296" s="274"/>
      <c r="H296" s="275"/>
      <c r="I296" s="275"/>
      <c r="J296" s="275"/>
      <c r="K296" s="275"/>
      <c r="L296" s="275"/>
      <c r="M296" s="275"/>
      <c r="N296" s="275"/>
      <c r="O296" s="276"/>
    </row>
    <row r="297" spans="1:15" ht="26.25" x14ac:dyDescent="0.4">
      <c r="A297" s="272"/>
      <c r="B297" s="273"/>
      <c r="C297" s="274"/>
      <c r="D297" s="274"/>
      <c r="E297" s="274"/>
      <c r="F297" s="274"/>
      <c r="G297" s="274"/>
      <c r="H297" s="275"/>
      <c r="I297" s="275"/>
      <c r="J297" s="275"/>
      <c r="K297" s="275"/>
      <c r="L297" s="275"/>
      <c r="M297" s="275"/>
      <c r="N297" s="275"/>
      <c r="O297" s="276"/>
    </row>
    <row r="298" spans="1:15" ht="26.25" x14ac:dyDescent="0.4">
      <c r="A298" s="272"/>
      <c r="B298" s="273"/>
      <c r="C298" s="274"/>
      <c r="D298" s="274"/>
      <c r="E298" s="274"/>
      <c r="F298" s="274"/>
      <c r="G298" s="274"/>
      <c r="H298" s="275"/>
      <c r="I298" s="275"/>
      <c r="J298" s="275"/>
      <c r="K298" s="275"/>
      <c r="L298" s="275"/>
      <c r="M298" s="275"/>
      <c r="N298" s="275"/>
      <c r="O298" s="276"/>
    </row>
    <row r="299" spans="1:15" ht="26.25" x14ac:dyDescent="0.4">
      <c r="A299" s="272"/>
      <c r="B299" s="273"/>
      <c r="C299" s="274"/>
      <c r="D299" s="274"/>
      <c r="E299" s="274"/>
      <c r="F299" s="274"/>
      <c r="G299" s="274"/>
      <c r="H299" s="275"/>
      <c r="I299" s="275"/>
      <c r="J299" s="275"/>
      <c r="K299" s="275"/>
      <c r="L299" s="275"/>
      <c r="M299" s="275"/>
      <c r="N299" s="275"/>
      <c r="O299" s="276"/>
    </row>
  </sheetData>
  <mergeCells count="204">
    <mergeCell ref="A39:D39"/>
    <mergeCell ref="A27:O27"/>
    <mergeCell ref="A17:O17"/>
    <mergeCell ref="A254:A257"/>
    <mergeCell ref="B254:B257"/>
    <mergeCell ref="C254:C257"/>
    <mergeCell ref="C258:C261"/>
    <mergeCell ref="A258:A261"/>
    <mergeCell ref="B258:B261"/>
    <mergeCell ref="A46:O46"/>
    <mergeCell ref="A40:D40"/>
    <mergeCell ref="A41:D41"/>
    <mergeCell ref="C61:C64"/>
    <mergeCell ref="A48:D48"/>
    <mergeCell ref="A49:D49"/>
    <mergeCell ref="A50:D50"/>
    <mergeCell ref="A51:A55"/>
    <mergeCell ref="B51:B55"/>
    <mergeCell ref="C51:C55"/>
    <mergeCell ref="A77:A80"/>
    <mergeCell ref="B77:B80"/>
    <mergeCell ref="B73:B76"/>
    <mergeCell ref="C73:C76"/>
    <mergeCell ref="B61:B64"/>
    <mergeCell ref="A11:O11"/>
    <mergeCell ref="A12:D12"/>
    <mergeCell ref="A13:D13"/>
    <mergeCell ref="A14:D14"/>
    <mergeCell ref="A15:D15"/>
    <mergeCell ref="B42:B45"/>
    <mergeCell ref="C42:C45"/>
    <mergeCell ref="A28:D28"/>
    <mergeCell ref="A29:D29"/>
    <mergeCell ref="B32:B36"/>
    <mergeCell ref="C32:C36"/>
    <mergeCell ref="A30:D30"/>
    <mergeCell ref="A42:A45"/>
    <mergeCell ref="A22:A26"/>
    <mergeCell ref="B22:B26"/>
    <mergeCell ref="C22:C26"/>
    <mergeCell ref="A37:O37"/>
    <mergeCell ref="A38:D38"/>
    <mergeCell ref="A18:D18"/>
    <mergeCell ref="A19:D19"/>
    <mergeCell ref="A20:D20"/>
    <mergeCell ref="A21:D21"/>
    <mergeCell ref="A31:D31"/>
    <mergeCell ref="A32:A36"/>
    <mergeCell ref="K2:O2"/>
    <mergeCell ref="K3:O3"/>
    <mergeCell ref="K4:O4"/>
    <mergeCell ref="K5:O5"/>
    <mergeCell ref="K6:O6"/>
    <mergeCell ref="A6:J6"/>
    <mergeCell ref="A8:A9"/>
    <mergeCell ref="C8:C9"/>
    <mergeCell ref="D8:D9"/>
    <mergeCell ref="B8:B9"/>
    <mergeCell ref="E8:O8"/>
    <mergeCell ref="A7:O7"/>
    <mergeCell ref="B65:B68"/>
    <mergeCell ref="A73:A76"/>
    <mergeCell ref="A81:A84"/>
    <mergeCell ref="B93:B96"/>
    <mergeCell ref="A85:A88"/>
    <mergeCell ref="B85:B88"/>
    <mergeCell ref="B89:B92"/>
    <mergeCell ref="A47:D47"/>
    <mergeCell ref="B69:B72"/>
    <mergeCell ref="A59:D59"/>
    <mergeCell ref="A56:O56"/>
    <mergeCell ref="A60:D60"/>
    <mergeCell ref="C65:C68"/>
    <mergeCell ref="A61:A64"/>
    <mergeCell ref="A89:A92"/>
    <mergeCell ref="C89:C92"/>
    <mergeCell ref="A65:A68"/>
    <mergeCell ref="B81:B84"/>
    <mergeCell ref="A58:D58"/>
    <mergeCell ref="A57:D57"/>
    <mergeCell ref="A69:A72"/>
    <mergeCell ref="C69:C72"/>
    <mergeCell ref="C93:C96"/>
    <mergeCell ref="C81:C84"/>
    <mergeCell ref="A181:A184"/>
    <mergeCell ref="B181:B184"/>
    <mergeCell ref="C181:C184"/>
    <mergeCell ref="A116:A119"/>
    <mergeCell ref="A97:A100"/>
    <mergeCell ref="B97:B100"/>
    <mergeCell ref="C97:C100"/>
    <mergeCell ref="A109:A113"/>
    <mergeCell ref="B109:B113"/>
    <mergeCell ref="C109:C113"/>
    <mergeCell ref="A101:A104"/>
    <mergeCell ref="B101:B104"/>
    <mergeCell ref="C101:C104"/>
    <mergeCell ref="A132:A135"/>
    <mergeCell ref="B132:B135"/>
    <mergeCell ref="C132:C135"/>
    <mergeCell ref="B146:B149"/>
    <mergeCell ref="C146:C149"/>
    <mergeCell ref="A164:A165"/>
    <mergeCell ref="B169:B171"/>
    <mergeCell ref="A169:A171"/>
    <mergeCell ref="C166:C167"/>
    <mergeCell ref="B164:B165"/>
    <mergeCell ref="C164:C165"/>
    <mergeCell ref="A238:A241"/>
    <mergeCell ref="A234:D234"/>
    <mergeCell ref="C77:C80"/>
    <mergeCell ref="C85:C88"/>
    <mergeCell ref="B105:B108"/>
    <mergeCell ref="C105:C108"/>
    <mergeCell ref="A105:A108"/>
    <mergeCell ref="A93:A96"/>
    <mergeCell ref="B116:B119"/>
    <mergeCell ref="C116:C119"/>
    <mergeCell ref="A130:A131"/>
    <mergeCell ref="B130:B131"/>
    <mergeCell ref="C130:C131"/>
    <mergeCell ref="B120:B123"/>
    <mergeCell ref="C120:C123"/>
    <mergeCell ref="A120:A123"/>
    <mergeCell ref="A124:A127"/>
    <mergeCell ref="B124:B127"/>
    <mergeCell ref="C124:C127"/>
    <mergeCell ref="A128:A129"/>
    <mergeCell ref="B128:B129"/>
    <mergeCell ref="C128:C129"/>
    <mergeCell ref="B114:B115"/>
    <mergeCell ref="A114:A115"/>
    <mergeCell ref="B206:B209"/>
    <mergeCell ref="A189:A192"/>
    <mergeCell ref="B189:B192"/>
    <mergeCell ref="A193:A196"/>
    <mergeCell ref="A250:A253"/>
    <mergeCell ref="B250:B253"/>
    <mergeCell ref="C250:C253"/>
    <mergeCell ref="A227:D227"/>
    <mergeCell ref="A228:D228"/>
    <mergeCell ref="A233:O233"/>
    <mergeCell ref="A229:A232"/>
    <mergeCell ref="B229:B232"/>
    <mergeCell ref="C229:C232"/>
    <mergeCell ref="A246:A249"/>
    <mergeCell ref="B246:B249"/>
    <mergeCell ref="C246:C249"/>
    <mergeCell ref="B238:B241"/>
    <mergeCell ref="C238:C241"/>
    <mergeCell ref="A235:D235"/>
    <mergeCell ref="A236:D236"/>
    <mergeCell ref="A237:D237"/>
    <mergeCell ref="A242:A245"/>
    <mergeCell ref="B242:B245"/>
    <mergeCell ref="C242:C245"/>
    <mergeCell ref="A136:A139"/>
    <mergeCell ref="B136:B139"/>
    <mergeCell ref="C136:C139"/>
    <mergeCell ref="A154:A158"/>
    <mergeCell ref="B154:B158"/>
    <mergeCell ref="C154:C158"/>
    <mergeCell ref="A224:O224"/>
    <mergeCell ref="A226:D226"/>
    <mergeCell ref="A177:D177"/>
    <mergeCell ref="A225:D225"/>
    <mergeCell ref="A185:A188"/>
    <mergeCell ref="B185:B188"/>
    <mergeCell ref="B218:B221"/>
    <mergeCell ref="B214:B217"/>
    <mergeCell ref="B193:B196"/>
    <mergeCell ref="C185:C188"/>
    <mergeCell ref="C193:C196"/>
    <mergeCell ref="A180:D180"/>
    <mergeCell ref="A178:D178"/>
    <mergeCell ref="A179:D179"/>
    <mergeCell ref="A197:A201"/>
    <mergeCell ref="B197:B201"/>
    <mergeCell ref="C197:C201"/>
    <mergeCell ref="C189:C192"/>
    <mergeCell ref="A166:A167"/>
    <mergeCell ref="B166:B167"/>
    <mergeCell ref="A222:A223"/>
    <mergeCell ref="B222:B223"/>
    <mergeCell ref="C214:C217"/>
    <mergeCell ref="C140:C142"/>
    <mergeCell ref="B140:B142"/>
    <mergeCell ref="A140:A142"/>
    <mergeCell ref="C143:C145"/>
    <mergeCell ref="B143:B145"/>
    <mergeCell ref="A143:A145"/>
    <mergeCell ref="A176:O176"/>
    <mergeCell ref="A172:A174"/>
    <mergeCell ref="B172:B174"/>
    <mergeCell ref="C172:C174"/>
    <mergeCell ref="B159:B163"/>
    <mergeCell ref="A159:A163"/>
    <mergeCell ref="A146:A149"/>
    <mergeCell ref="C159:C163"/>
    <mergeCell ref="A150:A153"/>
    <mergeCell ref="B150:B153"/>
    <mergeCell ref="C150:C153"/>
    <mergeCell ref="B210:B213"/>
    <mergeCell ref="B202:B205"/>
  </mergeCells>
  <phoneticPr fontId="3" type="noConversion"/>
  <pageMargins left="0.25" right="0.25" top="0.75" bottom="0.75" header="0.3" footer="0.3"/>
  <pageSetup paperSize="9" scale="36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M9"/>
  <sheetViews>
    <sheetView workbookViewId="0">
      <selection activeCell="J9" sqref="J9"/>
    </sheetView>
  </sheetViews>
  <sheetFormatPr defaultRowHeight="12.75" x14ac:dyDescent="0.2"/>
  <cols>
    <col min="4" max="4" width="12.7109375" bestFit="1" customWidth="1"/>
    <col min="7" max="7" width="12.7109375" bestFit="1" customWidth="1"/>
    <col min="10" max="10" width="12.7109375" bestFit="1" customWidth="1"/>
    <col min="12" max="12" width="11.7109375" bestFit="1" customWidth="1"/>
  </cols>
  <sheetData>
    <row r="1" spans="4:13" ht="21" customHeight="1" x14ac:dyDescent="0.2">
      <c r="D1" t="s">
        <v>376</v>
      </c>
      <c r="G1" t="s">
        <v>377</v>
      </c>
      <c r="J1" t="s">
        <v>378</v>
      </c>
      <c r="L1" t="s">
        <v>379</v>
      </c>
    </row>
    <row r="2" spans="4:13" x14ac:dyDescent="0.2">
      <c r="D2" s="281">
        <f>SUM(D5:D6)</f>
        <v>55376161.390000001</v>
      </c>
      <c r="G2" s="281">
        <f>SUM('Таблица 6'!K12)</f>
        <v>46967811.390000001</v>
      </c>
      <c r="J2" s="281">
        <f>SUM(D2-G2)</f>
        <v>8408350</v>
      </c>
      <c r="L2" s="281"/>
    </row>
    <row r="3" spans="4:13" x14ac:dyDescent="0.2">
      <c r="D3" s="281"/>
      <c r="G3" s="281"/>
      <c r="L3" s="281"/>
    </row>
    <row r="4" spans="4:13" x14ac:dyDescent="0.2">
      <c r="D4" s="281"/>
      <c r="G4" s="281"/>
      <c r="L4" s="281"/>
    </row>
    <row r="5" spans="4:13" x14ac:dyDescent="0.2">
      <c r="D5" s="281">
        <v>26456368.84</v>
      </c>
      <c r="G5" s="281">
        <f>SUM('Таблица 6'!K14)</f>
        <v>16162596.84</v>
      </c>
      <c r="J5" s="281">
        <f>SUM(D5-G5)</f>
        <v>10293772</v>
      </c>
      <c r="L5" s="281"/>
    </row>
    <row r="6" spans="4:13" x14ac:dyDescent="0.2">
      <c r="D6" s="281">
        <v>28919792.550000001</v>
      </c>
      <c r="G6" s="281">
        <f>SUM('Таблица 6'!K15)</f>
        <v>30805214.549999997</v>
      </c>
      <c r="J6" s="282">
        <f>SUM(D6-G6)</f>
        <v>-1885421.9999999963</v>
      </c>
      <c r="L6" s="281">
        <v>329968</v>
      </c>
      <c r="M6" t="s">
        <v>380</v>
      </c>
    </row>
    <row r="7" spans="4:13" x14ac:dyDescent="0.2">
      <c r="D7" s="281"/>
      <c r="L7" s="281">
        <v>1080625</v>
      </c>
      <c r="M7" t="s">
        <v>381</v>
      </c>
    </row>
    <row r="8" spans="4:13" x14ac:dyDescent="0.2">
      <c r="D8" s="281"/>
      <c r="L8" s="282">
        <f>SUM(L6:L7)</f>
        <v>1410593</v>
      </c>
    </row>
    <row r="9" spans="4:13" x14ac:dyDescent="0.2">
      <c r="D9" s="281"/>
      <c r="J9" s="281">
        <f>SUM(J6-L8)</f>
        <v>-3296014.9999999963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S310"/>
  <sheetViews>
    <sheetView tabSelected="1" view="pageBreakPreview" topLeftCell="A2" zoomScale="65" zoomScaleNormal="55" zoomScaleSheetLayoutView="65" workbookViewId="0">
      <pane ySplit="16" topLeftCell="A79" activePane="bottomLeft" state="frozen"/>
      <selection activeCell="A2" sqref="A2"/>
      <selection pane="bottomLeft" activeCell="A17" sqref="A17:O17"/>
    </sheetView>
  </sheetViews>
  <sheetFormatPr defaultColWidth="11.42578125" defaultRowHeight="20.25" x14ac:dyDescent="0.3"/>
  <cols>
    <col min="1" max="1" width="13.5703125" style="172" customWidth="1"/>
    <col min="2" max="2" width="27.42578125" style="187" customWidth="1"/>
    <col min="3" max="3" width="20.7109375" style="174" customWidth="1"/>
    <col min="4" max="4" width="29.28515625" style="174" customWidth="1"/>
    <col min="5" max="5" width="24.5703125" style="174" customWidth="1"/>
    <col min="6" max="6" width="28.28515625" style="174" customWidth="1"/>
    <col min="7" max="7" width="27.85546875" style="174" customWidth="1"/>
    <col min="8" max="8" width="31.5703125" style="175" customWidth="1"/>
    <col min="9" max="9" width="31.85546875" style="175" customWidth="1"/>
    <col min="10" max="10" width="29.42578125" style="175" customWidth="1"/>
    <col min="11" max="11" width="30.85546875" style="175" customWidth="1"/>
    <col min="12" max="12" width="32.42578125" style="175" customWidth="1"/>
    <col min="13" max="13" width="31" style="175" customWidth="1"/>
    <col min="14" max="14" width="31.42578125" style="175" customWidth="1"/>
    <col min="15" max="15" width="32.85546875" style="176" customWidth="1"/>
    <col min="16" max="16" width="15.85546875" style="173" customWidth="1"/>
    <col min="17" max="17" width="40.42578125" style="173" customWidth="1"/>
    <col min="18" max="18" width="19.140625" style="173" customWidth="1"/>
    <col min="19" max="20" width="11.5703125" style="173" bestFit="1" customWidth="1"/>
    <col min="21" max="21" width="17.5703125" style="173" customWidth="1"/>
    <col min="22" max="22" width="11.85546875" style="173" bestFit="1" customWidth="1"/>
    <col min="23" max="16384" width="11.42578125" style="173"/>
  </cols>
  <sheetData>
    <row r="1" spans="1:19" x14ac:dyDescent="0.3">
      <c r="B1" s="173"/>
    </row>
    <row r="2" spans="1:19" ht="36.75" customHeight="1" x14ac:dyDescent="0.3">
      <c r="A2" s="189"/>
      <c r="B2" s="189"/>
      <c r="C2" s="189"/>
      <c r="D2" s="189"/>
      <c r="E2" s="189"/>
      <c r="F2" s="189"/>
      <c r="G2" s="189"/>
      <c r="H2" s="189"/>
      <c r="I2" s="189"/>
      <c r="J2" s="189"/>
      <c r="K2" s="450" t="s">
        <v>366</v>
      </c>
      <c r="L2" s="450"/>
      <c r="M2" s="450"/>
      <c r="N2" s="450"/>
      <c r="O2" s="450"/>
    </row>
    <row r="3" spans="1:19" ht="25.5" customHeight="1" x14ac:dyDescent="0.3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450" t="s">
        <v>332</v>
      </c>
      <c r="L3" s="450"/>
      <c r="M3" s="450"/>
      <c r="N3" s="450"/>
      <c r="O3" s="450"/>
    </row>
    <row r="4" spans="1:19" ht="24.75" customHeight="1" x14ac:dyDescent="0.3">
      <c r="A4" s="189"/>
      <c r="B4" s="189"/>
      <c r="C4" s="189"/>
      <c r="D4" s="189"/>
      <c r="E4" s="189"/>
      <c r="F4" s="189"/>
      <c r="G4" s="189"/>
      <c r="H4" s="189"/>
      <c r="I4" s="189"/>
      <c r="J4" s="189"/>
      <c r="K4" s="450" t="s">
        <v>333</v>
      </c>
      <c r="L4" s="450"/>
      <c r="M4" s="450"/>
      <c r="N4" s="450"/>
      <c r="O4" s="450"/>
    </row>
    <row r="5" spans="1:19" ht="27" customHeight="1" x14ac:dyDescent="0.3">
      <c r="A5" s="189"/>
      <c r="B5" s="189"/>
      <c r="C5" s="189"/>
      <c r="D5" s="189"/>
      <c r="E5" s="189"/>
      <c r="F5" s="189"/>
      <c r="G5" s="189"/>
      <c r="H5" s="189"/>
      <c r="I5" s="189"/>
      <c r="J5" s="189"/>
      <c r="K5" s="450" t="s">
        <v>391</v>
      </c>
      <c r="L5" s="450"/>
      <c r="M5" s="450"/>
      <c r="N5" s="450"/>
      <c r="O5" s="450"/>
      <c r="Q5" s="191"/>
    </row>
    <row r="6" spans="1:19" s="175" customFormat="1" ht="25.5" customHeight="1" x14ac:dyDescent="0.3">
      <c r="A6" s="382"/>
      <c r="B6" s="382"/>
      <c r="C6" s="382"/>
      <c r="D6" s="382"/>
      <c r="E6" s="382"/>
      <c r="F6" s="382"/>
      <c r="G6" s="382"/>
      <c r="H6" s="382"/>
      <c r="I6" s="382"/>
      <c r="J6" s="382"/>
      <c r="K6" s="381"/>
      <c r="L6" s="381"/>
      <c r="M6" s="381"/>
      <c r="N6" s="381"/>
      <c r="O6" s="381"/>
    </row>
    <row r="7" spans="1:19" ht="51" customHeight="1" x14ac:dyDescent="0.3">
      <c r="A7" s="390" t="s">
        <v>303</v>
      </c>
      <c r="B7" s="390"/>
      <c r="C7" s="390"/>
      <c r="D7" s="390"/>
      <c r="E7" s="390"/>
      <c r="F7" s="390"/>
      <c r="G7" s="390"/>
      <c r="H7" s="390"/>
      <c r="I7" s="390"/>
      <c r="J7" s="390"/>
      <c r="K7" s="390"/>
      <c r="L7" s="390"/>
      <c r="M7" s="390"/>
      <c r="N7" s="390"/>
      <c r="O7" s="390"/>
    </row>
    <row r="8" spans="1:19" ht="21" customHeight="1" x14ac:dyDescent="0.3">
      <c r="A8" s="383" t="s">
        <v>16</v>
      </c>
      <c r="B8" s="387" t="s">
        <v>234</v>
      </c>
      <c r="C8" s="385" t="s">
        <v>6</v>
      </c>
      <c r="D8" s="387" t="s">
        <v>160</v>
      </c>
      <c r="E8" s="383" t="s">
        <v>240</v>
      </c>
      <c r="F8" s="389"/>
      <c r="G8" s="389"/>
      <c r="H8" s="389"/>
      <c r="I8" s="389"/>
      <c r="J8" s="389"/>
      <c r="K8" s="389"/>
      <c r="L8" s="389"/>
      <c r="M8" s="389"/>
      <c r="N8" s="389"/>
      <c r="O8" s="385"/>
    </row>
    <row r="9" spans="1:19" ht="68.25" customHeight="1" x14ac:dyDescent="0.3">
      <c r="A9" s="384"/>
      <c r="B9" s="388"/>
      <c r="C9" s="386"/>
      <c r="D9" s="388"/>
      <c r="E9" s="177">
        <v>2018</v>
      </c>
      <c r="F9" s="177">
        <v>2019</v>
      </c>
      <c r="G9" s="177">
        <v>2020</v>
      </c>
      <c r="H9" s="177">
        <v>2021</v>
      </c>
      <c r="I9" s="177">
        <v>2022</v>
      </c>
      <c r="J9" s="177">
        <v>2023</v>
      </c>
      <c r="K9" s="177">
        <v>2024</v>
      </c>
      <c r="L9" s="177">
        <v>2025</v>
      </c>
      <c r="M9" s="177">
        <v>2026</v>
      </c>
      <c r="N9" s="177">
        <v>2027</v>
      </c>
      <c r="O9" s="178" t="s">
        <v>238</v>
      </c>
    </row>
    <row r="10" spans="1:19" ht="18.75" customHeight="1" x14ac:dyDescent="0.3">
      <c r="A10" s="179">
        <v>1</v>
      </c>
      <c r="B10" s="179">
        <v>2</v>
      </c>
      <c r="C10" s="179">
        <v>3</v>
      </c>
      <c r="D10" s="179">
        <v>4</v>
      </c>
      <c r="E10" s="179">
        <v>5</v>
      </c>
      <c r="F10" s="179">
        <v>6</v>
      </c>
      <c r="G10" s="179">
        <v>7</v>
      </c>
      <c r="H10" s="179">
        <v>8</v>
      </c>
      <c r="I10" s="179">
        <v>9</v>
      </c>
      <c r="J10" s="179">
        <v>10</v>
      </c>
      <c r="K10" s="179">
        <v>11</v>
      </c>
      <c r="L10" s="179">
        <v>12</v>
      </c>
      <c r="M10" s="188">
        <v>13</v>
      </c>
      <c r="N10" s="188">
        <v>14</v>
      </c>
      <c r="O10" s="188">
        <v>15</v>
      </c>
    </row>
    <row r="11" spans="1:19" ht="47.25" customHeight="1" x14ac:dyDescent="0.3">
      <c r="A11" s="391" t="s">
        <v>242</v>
      </c>
      <c r="B11" s="392"/>
      <c r="C11" s="392"/>
      <c r="D11" s="392"/>
      <c r="E11" s="392"/>
      <c r="F11" s="392"/>
      <c r="G11" s="392"/>
      <c r="H11" s="392"/>
      <c r="I11" s="392"/>
      <c r="J11" s="392"/>
      <c r="K11" s="392"/>
      <c r="L11" s="392"/>
      <c r="M11" s="392"/>
      <c r="N11" s="392"/>
      <c r="O11" s="393"/>
    </row>
    <row r="12" spans="1:19" ht="29.25" customHeight="1" x14ac:dyDescent="0.3">
      <c r="A12" s="394" t="s">
        <v>241</v>
      </c>
      <c r="B12" s="395"/>
      <c r="C12" s="395"/>
      <c r="D12" s="396"/>
      <c r="E12" s="192">
        <f>E13+E14+E15</f>
        <v>200000</v>
      </c>
      <c r="F12" s="192">
        <f t="shared" ref="F12" si="0">F13+F14+F15</f>
        <v>9288201.1799999997</v>
      </c>
      <c r="G12" s="192">
        <f>G13+G14+G15</f>
        <v>8235186.4500000002</v>
      </c>
      <c r="H12" s="192">
        <f>H13+H14+H15</f>
        <v>33085129.250000004</v>
      </c>
      <c r="I12" s="192">
        <f>I13+I14+I15</f>
        <v>28370200.640000001</v>
      </c>
      <c r="J12" s="192">
        <f>J13+J14+J15</f>
        <v>72322467.569999993</v>
      </c>
      <c r="K12" s="192">
        <f>K13+K14+K15</f>
        <v>46708425.5</v>
      </c>
      <c r="L12" s="192">
        <f t="shared" ref="L12:N12" si="1">L13+L14+L15</f>
        <v>43356576.159999996</v>
      </c>
      <c r="M12" s="192">
        <f t="shared" si="1"/>
        <v>26983608.870000001</v>
      </c>
      <c r="N12" s="192">
        <f t="shared" si="1"/>
        <v>26508608.870000001</v>
      </c>
      <c r="O12" s="192">
        <f>O13+O14+O15</f>
        <v>295058404.49000001</v>
      </c>
      <c r="R12" s="180"/>
    </row>
    <row r="13" spans="1:19" ht="36.75" customHeight="1" x14ac:dyDescent="0.3">
      <c r="A13" s="394" t="s">
        <v>50</v>
      </c>
      <c r="B13" s="395"/>
      <c r="C13" s="395"/>
      <c r="D13" s="396"/>
      <c r="E13" s="193">
        <f t="shared" ref="E13:N13" si="2">E19+E29+E39+E48+E58+E180+E237+E246</f>
        <v>0</v>
      </c>
      <c r="F13" s="193">
        <f t="shared" si="2"/>
        <v>0</v>
      </c>
      <c r="G13" s="193">
        <f t="shared" si="2"/>
        <v>0</v>
      </c>
      <c r="H13" s="193">
        <f t="shared" si="2"/>
        <v>0</v>
      </c>
      <c r="I13" s="193">
        <f t="shared" si="2"/>
        <v>0</v>
      </c>
      <c r="J13" s="193">
        <f t="shared" si="2"/>
        <v>0</v>
      </c>
      <c r="K13" s="193">
        <f t="shared" si="2"/>
        <v>0</v>
      </c>
      <c r="L13" s="193">
        <f t="shared" si="2"/>
        <v>0</v>
      </c>
      <c r="M13" s="193">
        <f t="shared" si="2"/>
        <v>0</v>
      </c>
      <c r="N13" s="193">
        <f t="shared" si="2"/>
        <v>0</v>
      </c>
      <c r="O13" s="193">
        <f>SUM(E13:N13)</f>
        <v>0</v>
      </c>
      <c r="Q13" s="180"/>
      <c r="S13" s="180"/>
    </row>
    <row r="14" spans="1:19" s="181" customFormat="1" ht="45.75" customHeight="1" x14ac:dyDescent="0.3">
      <c r="A14" s="351" t="s">
        <v>236</v>
      </c>
      <c r="B14" s="352"/>
      <c r="C14" s="352"/>
      <c r="D14" s="353"/>
      <c r="E14" s="193">
        <f t="shared" ref="E14:J15" si="3">E20+E30+E40+E49+E59+E181+E238+E247</f>
        <v>0</v>
      </c>
      <c r="F14" s="193">
        <f t="shared" si="3"/>
        <v>7449751.1799999997</v>
      </c>
      <c r="G14" s="193">
        <f t="shared" si="3"/>
        <v>4925247.45</v>
      </c>
      <c r="H14" s="193">
        <f t="shared" si="3"/>
        <v>7711442.8900000006</v>
      </c>
      <c r="I14" s="193">
        <f t="shared" si="3"/>
        <v>1609147.99</v>
      </c>
      <c r="J14" s="193">
        <f t="shared" si="3"/>
        <v>42347896.459999993</v>
      </c>
      <c r="K14" s="193">
        <f>K24+K34+K40+K49+K59+K181+K238+K247</f>
        <v>16162596.84</v>
      </c>
      <c r="L14" s="193">
        <f t="shared" ref="L14:N15" si="4">L20+L30+L40+L49+L59+L181+L238+L247</f>
        <v>10784423.08</v>
      </c>
      <c r="M14" s="193">
        <f t="shared" si="4"/>
        <v>1168005</v>
      </c>
      <c r="N14" s="193">
        <f t="shared" si="4"/>
        <v>1168005</v>
      </c>
      <c r="O14" s="193">
        <f>SUM(E14:N14)</f>
        <v>93326515.889999986</v>
      </c>
    </row>
    <row r="15" spans="1:19" s="182" customFormat="1" ht="43.15" customHeight="1" thickBot="1" x14ac:dyDescent="0.35">
      <c r="A15" s="351" t="s">
        <v>235</v>
      </c>
      <c r="B15" s="352"/>
      <c r="C15" s="352"/>
      <c r="D15" s="353"/>
      <c r="E15" s="193">
        <f t="shared" si="3"/>
        <v>200000</v>
      </c>
      <c r="F15" s="193">
        <f t="shared" si="3"/>
        <v>1838450</v>
      </c>
      <c r="G15" s="193">
        <f t="shared" si="3"/>
        <v>3309939</v>
      </c>
      <c r="H15" s="193">
        <f t="shared" si="3"/>
        <v>25373686.360000003</v>
      </c>
      <c r="I15" s="193">
        <f t="shared" si="3"/>
        <v>26761052.650000002</v>
      </c>
      <c r="J15" s="193">
        <f t="shared" si="3"/>
        <v>29974571.109999999</v>
      </c>
      <c r="K15" s="193">
        <f>K21+K31+K41+K50+K60+K182+K239+K248</f>
        <v>30545828.659999996</v>
      </c>
      <c r="L15" s="193">
        <f t="shared" si="4"/>
        <v>32572153.079999998</v>
      </c>
      <c r="M15" s="193">
        <f t="shared" si="4"/>
        <v>25815603.870000001</v>
      </c>
      <c r="N15" s="193">
        <f t="shared" si="4"/>
        <v>25340603.870000001</v>
      </c>
      <c r="O15" s="193">
        <f>SUM(E15:N15)</f>
        <v>201731888.60000002</v>
      </c>
      <c r="Q15" s="183"/>
      <c r="R15" s="183"/>
      <c r="S15" s="183"/>
    </row>
    <row r="16" spans="1:19" ht="82.5" hidden="1" customHeight="1" x14ac:dyDescent="0.3">
      <c r="A16" s="194" t="s">
        <v>40</v>
      </c>
      <c r="B16" s="195" t="s">
        <v>237</v>
      </c>
      <c r="C16" s="196" t="s">
        <v>239</v>
      </c>
      <c r="D16" s="283" t="s">
        <v>238</v>
      </c>
      <c r="E16" s="198" t="e">
        <f>E22+E37+E46+E55+E65+E69+E89+E116+E120+E187+E195+E207+E211+E223+#REF!</f>
        <v>#REF!</v>
      </c>
      <c r="F16" s="283"/>
      <c r="G16" s="283"/>
      <c r="H16" s="199" t="e">
        <f>#REF!+#REF!+#REF!</f>
        <v>#REF!</v>
      </c>
      <c r="I16" s="199" t="e">
        <f>#REF!+#REF!+#REF!</f>
        <v>#REF!</v>
      </c>
      <c r="J16" s="198">
        <f>J22+J37+J46+J55+J65+J69+J89+J116+J120+J187+J195+J207+J211+J223+J235</f>
        <v>28694026.469999999</v>
      </c>
      <c r="K16" s="199" t="e">
        <f>#REF!+#REF!+#REF!</f>
        <v>#REF!</v>
      </c>
      <c r="L16" s="199" t="e">
        <f>#REF!+#REF!+#REF!</f>
        <v>#REF!</v>
      </c>
      <c r="M16" s="199" t="e">
        <f>#REF!+#REF!+#REF!</f>
        <v>#REF!</v>
      </c>
      <c r="N16" s="199" t="e">
        <f>#REF!+#REF!+#REF!</f>
        <v>#REF!</v>
      </c>
      <c r="O16" s="199" t="e">
        <f>#REF!+#REF!+#REF!</f>
        <v>#REF!</v>
      </c>
    </row>
    <row r="17" spans="1:16" ht="36" customHeight="1" thickBot="1" x14ac:dyDescent="0.35">
      <c r="A17" s="376" t="s">
        <v>256</v>
      </c>
      <c r="B17" s="403"/>
      <c r="C17" s="403"/>
      <c r="D17" s="403"/>
      <c r="E17" s="403"/>
      <c r="F17" s="403"/>
      <c r="G17" s="403"/>
      <c r="H17" s="403"/>
      <c r="I17" s="403"/>
      <c r="J17" s="403"/>
      <c r="K17" s="403"/>
      <c r="L17" s="403"/>
      <c r="M17" s="403"/>
      <c r="N17" s="403"/>
      <c r="O17" s="404"/>
    </row>
    <row r="18" spans="1:16" ht="36" customHeight="1" x14ac:dyDescent="0.3">
      <c r="A18" s="357" t="s">
        <v>238</v>
      </c>
      <c r="B18" s="379"/>
      <c r="C18" s="379"/>
      <c r="D18" s="360"/>
      <c r="E18" s="200">
        <f>E19+E20+E21</f>
        <v>0</v>
      </c>
      <c r="F18" s="200">
        <f t="shared" ref="F18:G18" si="5">F19+F20+F21</f>
        <v>0</v>
      </c>
      <c r="G18" s="200">
        <f t="shared" si="5"/>
        <v>0</v>
      </c>
      <c r="H18" s="201">
        <f>H19+H20+H21</f>
        <v>14178981</v>
      </c>
      <c r="I18" s="201">
        <f>I19+I20+I21</f>
        <v>14442984</v>
      </c>
      <c r="J18" s="201">
        <f>J19+J20+J21</f>
        <v>17990699.039999999</v>
      </c>
      <c r="K18" s="201">
        <f t="shared" ref="K18:N18" si="6">K19+K20+K21</f>
        <v>18742933.989999998</v>
      </c>
      <c r="L18" s="201">
        <f>L19+L20+L21</f>
        <v>21017090</v>
      </c>
      <c r="M18" s="201">
        <f t="shared" si="6"/>
        <v>16425030</v>
      </c>
      <c r="N18" s="201">
        <f t="shared" si="6"/>
        <v>16110030</v>
      </c>
      <c r="O18" s="201">
        <f>SUM(E18:N18)</f>
        <v>118907748.03</v>
      </c>
    </row>
    <row r="19" spans="1:16" ht="36" customHeight="1" x14ac:dyDescent="0.3">
      <c r="A19" s="351" t="s">
        <v>50</v>
      </c>
      <c r="B19" s="352"/>
      <c r="C19" s="352"/>
      <c r="D19" s="353"/>
      <c r="E19" s="202">
        <f>E23</f>
        <v>0</v>
      </c>
      <c r="F19" s="202">
        <f t="shared" ref="F19:O20" si="7">F23</f>
        <v>0</v>
      </c>
      <c r="G19" s="202">
        <f t="shared" si="7"/>
        <v>0</v>
      </c>
      <c r="H19" s="203">
        <f t="shared" si="7"/>
        <v>0</v>
      </c>
      <c r="I19" s="203">
        <f t="shared" si="7"/>
        <v>0</v>
      </c>
      <c r="J19" s="203">
        <f t="shared" si="7"/>
        <v>0</v>
      </c>
      <c r="K19" s="203">
        <f t="shared" si="7"/>
        <v>0</v>
      </c>
      <c r="L19" s="203">
        <f t="shared" si="7"/>
        <v>0</v>
      </c>
      <c r="M19" s="203">
        <f t="shared" si="7"/>
        <v>0</v>
      </c>
      <c r="N19" s="203">
        <f t="shared" si="7"/>
        <v>0</v>
      </c>
      <c r="O19" s="203">
        <f t="shared" si="7"/>
        <v>0</v>
      </c>
    </row>
    <row r="20" spans="1:16" ht="36" customHeight="1" x14ac:dyDescent="0.3">
      <c r="A20" s="351" t="s">
        <v>236</v>
      </c>
      <c r="B20" s="352"/>
      <c r="C20" s="352"/>
      <c r="D20" s="353"/>
      <c r="E20" s="202">
        <f>E24</f>
        <v>0</v>
      </c>
      <c r="F20" s="202">
        <f t="shared" si="7"/>
        <v>0</v>
      </c>
      <c r="G20" s="202">
        <f t="shared" si="7"/>
        <v>0</v>
      </c>
      <c r="H20" s="203">
        <f t="shared" si="7"/>
        <v>0</v>
      </c>
      <c r="I20" s="203">
        <f t="shared" si="7"/>
        <v>217496.43</v>
      </c>
      <c r="J20" s="203">
        <f t="shared" si="7"/>
        <v>0</v>
      </c>
      <c r="K20" s="203">
        <f t="shared" si="7"/>
        <v>0</v>
      </c>
      <c r="L20" s="203">
        <f t="shared" si="7"/>
        <v>0</v>
      </c>
      <c r="M20" s="203">
        <f t="shared" si="7"/>
        <v>0</v>
      </c>
      <c r="N20" s="203">
        <f t="shared" si="7"/>
        <v>0</v>
      </c>
      <c r="O20" s="203">
        <f>SUM(E20:N20)</f>
        <v>217496.43</v>
      </c>
    </row>
    <row r="21" spans="1:16" ht="36" customHeight="1" x14ac:dyDescent="0.3">
      <c r="A21" s="351" t="s">
        <v>235</v>
      </c>
      <c r="B21" s="352"/>
      <c r="C21" s="352"/>
      <c r="D21" s="353"/>
      <c r="E21" s="202">
        <f>E26</f>
        <v>0</v>
      </c>
      <c r="F21" s="202">
        <f t="shared" ref="F21:G21" si="8">F26</f>
        <v>0</v>
      </c>
      <c r="G21" s="202">
        <f t="shared" si="8"/>
        <v>0</v>
      </c>
      <c r="H21" s="203">
        <f>SUM(H23:H26)</f>
        <v>14178981</v>
      </c>
      <c r="I21" s="203">
        <f>SUM(I25:I26)</f>
        <v>14225487.57</v>
      </c>
      <c r="J21" s="203">
        <f>SUM(J23:J26)</f>
        <v>17990699.039999999</v>
      </c>
      <c r="K21" s="203">
        <f t="shared" ref="K21:N21" si="9">SUM(K23:K26)</f>
        <v>18742933.989999998</v>
      </c>
      <c r="L21" s="203">
        <f t="shared" si="9"/>
        <v>21017090</v>
      </c>
      <c r="M21" s="203">
        <f t="shared" si="9"/>
        <v>16425030</v>
      </c>
      <c r="N21" s="203">
        <f t="shared" si="9"/>
        <v>16110030</v>
      </c>
      <c r="O21" s="203">
        <f>SUM(E21:N21)</f>
        <v>118690251.59999999</v>
      </c>
    </row>
    <row r="22" spans="1:16" ht="36" customHeight="1" x14ac:dyDescent="0.3">
      <c r="A22" s="327" t="s">
        <v>14</v>
      </c>
      <c r="B22" s="327" t="s">
        <v>257</v>
      </c>
      <c r="C22" s="327" t="s">
        <v>243</v>
      </c>
      <c r="D22" s="204" t="s">
        <v>238</v>
      </c>
      <c r="E22" s="205">
        <f t="shared" ref="E22:O22" si="10">SUM(E23:E26)</f>
        <v>0</v>
      </c>
      <c r="F22" s="205">
        <f t="shared" si="10"/>
        <v>0</v>
      </c>
      <c r="G22" s="205">
        <f t="shared" si="10"/>
        <v>0</v>
      </c>
      <c r="H22" s="206">
        <f t="shared" si="10"/>
        <v>14178981</v>
      </c>
      <c r="I22" s="206">
        <f t="shared" si="10"/>
        <v>14442984</v>
      </c>
      <c r="J22" s="206">
        <f t="shared" si="10"/>
        <v>17990699.039999999</v>
      </c>
      <c r="K22" s="206">
        <f t="shared" si="10"/>
        <v>18742933.989999998</v>
      </c>
      <c r="L22" s="206">
        <f t="shared" si="10"/>
        <v>21017090</v>
      </c>
      <c r="M22" s="206">
        <f t="shared" si="10"/>
        <v>16425030</v>
      </c>
      <c r="N22" s="206">
        <f t="shared" si="10"/>
        <v>16110030</v>
      </c>
      <c r="O22" s="206">
        <f t="shared" si="10"/>
        <v>118907748.03</v>
      </c>
    </row>
    <row r="23" spans="1:16" ht="49.5" customHeight="1" x14ac:dyDescent="0.3">
      <c r="A23" s="328"/>
      <c r="B23" s="328"/>
      <c r="C23" s="328"/>
      <c r="D23" s="286" t="s">
        <v>50</v>
      </c>
      <c r="E23" s="208">
        <v>0</v>
      </c>
      <c r="F23" s="208">
        <v>0</v>
      </c>
      <c r="G23" s="208">
        <v>0</v>
      </c>
      <c r="H23" s="209">
        <v>0</v>
      </c>
      <c r="I23" s="209">
        <v>0</v>
      </c>
      <c r="J23" s="209">
        <v>0</v>
      </c>
      <c r="K23" s="209">
        <v>0</v>
      </c>
      <c r="L23" s="209">
        <v>0</v>
      </c>
      <c r="M23" s="209">
        <v>0</v>
      </c>
      <c r="N23" s="209">
        <v>0</v>
      </c>
      <c r="O23" s="209">
        <f>N23+M23+L23+K23+J23+I23+H23</f>
        <v>0</v>
      </c>
    </row>
    <row r="24" spans="1:16" ht="80.25" customHeight="1" x14ac:dyDescent="0.3">
      <c r="A24" s="328"/>
      <c r="B24" s="328"/>
      <c r="C24" s="328"/>
      <c r="D24" s="204" t="s">
        <v>236</v>
      </c>
      <c r="E24" s="210">
        <v>0</v>
      </c>
      <c r="F24" s="210">
        <v>0</v>
      </c>
      <c r="G24" s="210">
        <v>0</v>
      </c>
      <c r="H24" s="211">
        <v>0</v>
      </c>
      <c r="I24" s="209">
        <v>217496.43</v>
      </c>
      <c r="J24" s="209">
        <v>0</v>
      </c>
      <c r="K24" s="209">
        <v>0</v>
      </c>
      <c r="L24" s="209">
        <v>0</v>
      </c>
      <c r="M24" s="209">
        <v>0</v>
      </c>
      <c r="N24" s="209">
        <v>0</v>
      </c>
      <c r="O24" s="209">
        <f>N24+M24+L24+K24+J24+I24+H24</f>
        <v>217496.43</v>
      </c>
    </row>
    <row r="25" spans="1:16" ht="101.25" customHeight="1" x14ac:dyDescent="0.3">
      <c r="A25" s="328"/>
      <c r="B25" s="328"/>
      <c r="C25" s="328"/>
      <c r="D25" s="285" t="s">
        <v>235</v>
      </c>
      <c r="E25" s="210">
        <v>0</v>
      </c>
      <c r="F25" s="210">
        <v>0</v>
      </c>
      <c r="G25" s="210">
        <v>0</v>
      </c>
      <c r="H25" s="211">
        <v>14128981</v>
      </c>
      <c r="I25" s="213">
        <v>14129487.57</v>
      </c>
      <c r="J25" s="277">
        <v>17894699.039999999</v>
      </c>
      <c r="K25" s="213">
        <f>19141534.49+19000-596220-180059+201750+60928.5</f>
        <v>18646933.989999998</v>
      </c>
      <c r="L25" s="277">
        <v>20921090</v>
      </c>
      <c r="M25" s="213">
        <v>16329030</v>
      </c>
      <c r="N25" s="213">
        <v>16014030</v>
      </c>
      <c r="O25" s="213">
        <f>SUM(E25:N25)</f>
        <v>118064251.59999999</v>
      </c>
      <c r="P25" s="190"/>
    </row>
    <row r="26" spans="1:16" ht="105" customHeight="1" x14ac:dyDescent="0.3">
      <c r="A26" s="329"/>
      <c r="B26" s="329"/>
      <c r="C26" s="329"/>
      <c r="D26" s="204" t="s">
        <v>305</v>
      </c>
      <c r="E26" s="205">
        <v>0</v>
      </c>
      <c r="F26" s="205">
        <v>0</v>
      </c>
      <c r="G26" s="205">
        <v>0</v>
      </c>
      <c r="H26" s="206">
        <v>50000</v>
      </c>
      <c r="I26" s="209">
        <v>96000</v>
      </c>
      <c r="J26" s="209">
        <v>96000</v>
      </c>
      <c r="K26" s="209">
        <v>96000</v>
      </c>
      <c r="L26" s="209">
        <v>96000</v>
      </c>
      <c r="M26" s="209">
        <v>96000</v>
      </c>
      <c r="N26" s="209">
        <v>96000</v>
      </c>
      <c r="O26" s="209">
        <f>SUM(E26:N26)</f>
        <v>626000</v>
      </c>
    </row>
    <row r="27" spans="1:16" ht="37.15" customHeight="1" thickBot="1" x14ac:dyDescent="0.35">
      <c r="A27" s="400" t="s">
        <v>258</v>
      </c>
      <c r="B27" s="401"/>
      <c r="C27" s="401"/>
      <c r="D27" s="401"/>
      <c r="E27" s="401"/>
      <c r="F27" s="401"/>
      <c r="G27" s="401"/>
      <c r="H27" s="401"/>
      <c r="I27" s="401"/>
      <c r="J27" s="401"/>
      <c r="K27" s="401"/>
      <c r="L27" s="401"/>
      <c r="M27" s="401"/>
      <c r="N27" s="401"/>
      <c r="O27" s="402"/>
    </row>
    <row r="28" spans="1:16" ht="35.25" customHeight="1" x14ac:dyDescent="0.3">
      <c r="A28" s="364" t="s">
        <v>238</v>
      </c>
      <c r="B28" s="375"/>
      <c r="C28" s="375"/>
      <c r="D28" s="365"/>
      <c r="E28" s="200">
        <f>E29+E30+E31</f>
        <v>0</v>
      </c>
      <c r="F28" s="200">
        <f t="shared" ref="F28:N28" si="11">F29+F30+F31</f>
        <v>0</v>
      </c>
      <c r="G28" s="200">
        <f t="shared" si="11"/>
        <v>0</v>
      </c>
      <c r="H28" s="201">
        <f t="shared" si="11"/>
        <v>6395763.4199999999</v>
      </c>
      <c r="I28" s="201">
        <f t="shared" si="11"/>
        <v>6860299.5300000003</v>
      </c>
      <c r="J28" s="201">
        <f>J29+J30+J31</f>
        <v>8298351</v>
      </c>
      <c r="K28" s="201">
        <f t="shared" si="11"/>
        <v>10084716.120000001</v>
      </c>
      <c r="L28" s="201">
        <f t="shared" si="11"/>
        <v>11292760</v>
      </c>
      <c r="M28" s="201">
        <f t="shared" si="11"/>
        <v>9354450</v>
      </c>
      <c r="N28" s="201">
        <f t="shared" si="11"/>
        <v>9194450</v>
      </c>
      <c r="O28" s="201">
        <f>O29+O30+O31</f>
        <v>61480790.07</v>
      </c>
    </row>
    <row r="29" spans="1:16" ht="33.75" customHeight="1" x14ac:dyDescent="0.3">
      <c r="A29" s="397" t="s">
        <v>50</v>
      </c>
      <c r="B29" s="398"/>
      <c r="C29" s="398"/>
      <c r="D29" s="399"/>
      <c r="E29" s="202">
        <f>E33</f>
        <v>0</v>
      </c>
      <c r="F29" s="202">
        <f t="shared" ref="F29:N30" si="12">F33</f>
        <v>0</v>
      </c>
      <c r="G29" s="202">
        <f t="shared" si="12"/>
        <v>0</v>
      </c>
      <c r="H29" s="203">
        <f t="shared" si="12"/>
        <v>0</v>
      </c>
      <c r="I29" s="203">
        <f t="shared" si="12"/>
        <v>0</v>
      </c>
      <c r="J29" s="203">
        <f t="shared" si="12"/>
        <v>0</v>
      </c>
      <c r="K29" s="203">
        <f t="shared" si="12"/>
        <v>0</v>
      </c>
      <c r="L29" s="203">
        <f t="shared" si="12"/>
        <v>0</v>
      </c>
      <c r="M29" s="203">
        <f t="shared" si="12"/>
        <v>0</v>
      </c>
      <c r="N29" s="203">
        <f t="shared" si="12"/>
        <v>0</v>
      </c>
      <c r="O29" s="203">
        <f>O33</f>
        <v>0</v>
      </c>
    </row>
    <row r="30" spans="1:16" ht="30" customHeight="1" x14ac:dyDescent="0.3">
      <c r="A30" s="397" t="s">
        <v>236</v>
      </c>
      <c r="B30" s="398"/>
      <c r="C30" s="398"/>
      <c r="D30" s="399"/>
      <c r="E30" s="202">
        <f>E34</f>
        <v>0</v>
      </c>
      <c r="F30" s="202">
        <f t="shared" si="12"/>
        <v>0</v>
      </c>
      <c r="G30" s="202">
        <f t="shared" si="12"/>
        <v>0</v>
      </c>
      <c r="H30" s="203">
        <f t="shared" si="12"/>
        <v>0</v>
      </c>
      <c r="I30" s="203">
        <f t="shared" si="12"/>
        <v>117737.87</v>
      </c>
      <c r="J30" s="203">
        <f t="shared" si="12"/>
        <v>0</v>
      </c>
      <c r="K30" s="203">
        <f t="shared" si="12"/>
        <v>0</v>
      </c>
      <c r="L30" s="203">
        <f t="shared" si="12"/>
        <v>0</v>
      </c>
      <c r="M30" s="203">
        <f t="shared" si="12"/>
        <v>0</v>
      </c>
      <c r="N30" s="203">
        <f t="shared" si="12"/>
        <v>0</v>
      </c>
      <c r="O30" s="203">
        <f>O34</f>
        <v>117737.87</v>
      </c>
    </row>
    <row r="31" spans="1:16" ht="30.75" customHeight="1" x14ac:dyDescent="0.3">
      <c r="A31" s="397" t="s">
        <v>235</v>
      </c>
      <c r="B31" s="398"/>
      <c r="C31" s="398"/>
      <c r="D31" s="399"/>
      <c r="E31" s="202">
        <f>E36</f>
        <v>0</v>
      </c>
      <c r="F31" s="202">
        <f t="shared" ref="F31:G31" si="13">F36</f>
        <v>0</v>
      </c>
      <c r="G31" s="202">
        <f t="shared" si="13"/>
        <v>0</v>
      </c>
      <c r="H31" s="203">
        <f>H36+H35</f>
        <v>6395763.4199999999</v>
      </c>
      <c r="I31" s="203">
        <f>I36+I35</f>
        <v>6742561.6600000001</v>
      </c>
      <c r="J31" s="203">
        <f>J36+J35</f>
        <v>8298351</v>
      </c>
      <c r="K31" s="203">
        <f t="shared" ref="K31:N31" si="14">K36+K35</f>
        <v>10084716.120000001</v>
      </c>
      <c r="L31" s="203">
        <f t="shared" si="14"/>
        <v>11292760</v>
      </c>
      <c r="M31" s="203">
        <f t="shared" si="14"/>
        <v>9354450</v>
      </c>
      <c r="N31" s="203">
        <f t="shared" si="14"/>
        <v>9194450</v>
      </c>
      <c r="O31" s="203">
        <f>SUM(E31:N31)</f>
        <v>61363052.200000003</v>
      </c>
    </row>
    <row r="32" spans="1:16" ht="37.5" customHeight="1" x14ac:dyDescent="0.3">
      <c r="A32" s="362" t="s">
        <v>8</v>
      </c>
      <c r="B32" s="327" t="s">
        <v>259</v>
      </c>
      <c r="C32" s="346" t="s">
        <v>276</v>
      </c>
      <c r="D32" s="204" t="s">
        <v>238</v>
      </c>
      <c r="E32" s="205">
        <f>SUM(E33:E36)</f>
        <v>0</v>
      </c>
      <c r="F32" s="205">
        <f t="shared" ref="F32:N32" si="15">SUM(F33:F36)</f>
        <v>0</v>
      </c>
      <c r="G32" s="205">
        <f t="shared" si="15"/>
        <v>0</v>
      </c>
      <c r="H32" s="206">
        <f t="shared" si="15"/>
        <v>6395763.4199999999</v>
      </c>
      <c r="I32" s="206">
        <f>SUM(I33:I36)</f>
        <v>6860299.5300000003</v>
      </c>
      <c r="J32" s="206">
        <f t="shared" si="15"/>
        <v>8298351</v>
      </c>
      <c r="K32" s="206">
        <f t="shared" si="15"/>
        <v>10084716.120000001</v>
      </c>
      <c r="L32" s="206">
        <f t="shared" si="15"/>
        <v>11292760</v>
      </c>
      <c r="M32" s="206">
        <f t="shared" si="15"/>
        <v>9354450</v>
      </c>
      <c r="N32" s="206">
        <f t="shared" si="15"/>
        <v>9194450</v>
      </c>
      <c r="O32" s="206">
        <f>SUM(O33:O36)</f>
        <v>61480790.07</v>
      </c>
    </row>
    <row r="33" spans="1:15" ht="53.25" customHeight="1" x14ac:dyDescent="0.3">
      <c r="A33" s="363"/>
      <c r="B33" s="328"/>
      <c r="C33" s="347"/>
      <c r="D33" s="286" t="s">
        <v>50</v>
      </c>
      <c r="E33" s="208">
        <v>0</v>
      </c>
      <c r="F33" s="208">
        <v>0</v>
      </c>
      <c r="G33" s="208">
        <v>0</v>
      </c>
      <c r="H33" s="209">
        <v>0</v>
      </c>
      <c r="I33" s="209">
        <v>0</v>
      </c>
      <c r="J33" s="209">
        <v>0</v>
      </c>
      <c r="K33" s="209">
        <v>0</v>
      </c>
      <c r="L33" s="209">
        <v>0</v>
      </c>
      <c r="M33" s="209">
        <v>0</v>
      </c>
      <c r="N33" s="209">
        <v>0</v>
      </c>
      <c r="O33" s="209">
        <f>N33+M33+L33+K33+J33+I33+H33</f>
        <v>0</v>
      </c>
    </row>
    <row r="34" spans="1:15" ht="88.5" customHeight="1" x14ac:dyDescent="0.3">
      <c r="A34" s="363"/>
      <c r="B34" s="328"/>
      <c r="C34" s="347"/>
      <c r="D34" s="204" t="s">
        <v>236</v>
      </c>
      <c r="E34" s="210">
        <v>0</v>
      </c>
      <c r="F34" s="210">
        <v>0</v>
      </c>
      <c r="G34" s="210">
        <v>0</v>
      </c>
      <c r="H34" s="211">
        <v>0</v>
      </c>
      <c r="I34" s="209">
        <v>117737.87</v>
      </c>
      <c r="J34" s="209">
        <v>0</v>
      </c>
      <c r="K34" s="209">
        <v>0</v>
      </c>
      <c r="L34" s="209">
        <v>0</v>
      </c>
      <c r="M34" s="209">
        <v>0</v>
      </c>
      <c r="N34" s="209">
        <v>0</v>
      </c>
      <c r="O34" s="209">
        <f>N34+M34+L34+K34+J34+I34+H34</f>
        <v>117737.87</v>
      </c>
    </row>
    <row r="35" spans="1:15" ht="101.25" customHeight="1" x14ac:dyDescent="0.3">
      <c r="A35" s="363"/>
      <c r="B35" s="328"/>
      <c r="C35" s="347"/>
      <c r="D35" s="285" t="s">
        <v>235</v>
      </c>
      <c r="E35" s="210">
        <v>0</v>
      </c>
      <c r="F35" s="210">
        <v>0</v>
      </c>
      <c r="G35" s="210">
        <v>0</v>
      </c>
      <c r="H35" s="211">
        <v>6389763.4199999999</v>
      </c>
      <c r="I35" s="213">
        <v>6736561.6600000001</v>
      </c>
      <c r="J35" s="213">
        <v>8291851</v>
      </c>
      <c r="K35" s="213">
        <f>9114301.51+39776.89+909743.22+277073-201750-60928.5</f>
        <v>10078216.120000001</v>
      </c>
      <c r="L35" s="213">
        <v>11285760</v>
      </c>
      <c r="M35" s="213">
        <v>9346950</v>
      </c>
      <c r="N35" s="213">
        <v>9186950</v>
      </c>
      <c r="O35" s="213">
        <f>SUM(E35:N35)</f>
        <v>61316052.200000003</v>
      </c>
    </row>
    <row r="36" spans="1:15" ht="122.25" customHeight="1" thickBot="1" x14ac:dyDescent="0.35">
      <c r="A36" s="363"/>
      <c r="B36" s="328"/>
      <c r="C36" s="347"/>
      <c r="D36" s="285" t="s">
        <v>305</v>
      </c>
      <c r="E36" s="210">
        <v>0</v>
      </c>
      <c r="F36" s="210">
        <v>0</v>
      </c>
      <c r="G36" s="210">
        <v>0</v>
      </c>
      <c r="H36" s="211">
        <v>6000</v>
      </c>
      <c r="I36" s="213">
        <v>6000</v>
      </c>
      <c r="J36" s="213">
        <v>6500</v>
      </c>
      <c r="K36" s="213">
        <v>6500</v>
      </c>
      <c r="L36" s="213">
        <v>7000</v>
      </c>
      <c r="M36" s="213">
        <v>7500</v>
      </c>
      <c r="N36" s="213">
        <v>7500</v>
      </c>
      <c r="O36" s="213">
        <f>SUM(E36:N36)</f>
        <v>47000</v>
      </c>
    </row>
    <row r="37" spans="1:15" ht="50.45" customHeight="1" thickBot="1" x14ac:dyDescent="0.35">
      <c r="A37" s="376" t="s">
        <v>260</v>
      </c>
      <c r="B37" s="377"/>
      <c r="C37" s="377"/>
      <c r="D37" s="377"/>
      <c r="E37" s="377"/>
      <c r="F37" s="377"/>
      <c r="G37" s="377"/>
      <c r="H37" s="377"/>
      <c r="I37" s="377"/>
      <c r="J37" s="377"/>
      <c r="K37" s="377"/>
      <c r="L37" s="377"/>
      <c r="M37" s="377"/>
      <c r="N37" s="377"/>
      <c r="O37" s="378"/>
    </row>
    <row r="38" spans="1:15" ht="32.25" customHeight="1" x14ac:dyDescent="0.3">
      <c r="A38" s="364" t="s">
        <v>238</v>
      </c>
      <c r="B38" s="375"/>
      <c r="C38" s="375"/>
      <c r="D38" s="365"/>
      <c r="E38" s="201">
        <f>E39+E40+E41</f>
        <v>200000</v>
      </c>
      <c r="F38" s="201">
        <f t="shared" ref="F38:N38" si="16">F39+F40+F41</f>
        <v>271520</v>
      </c>
      <c r="G38" s="201">
        <f t="shared" si="16"/>
        <v>39200</v>
      </c>
      <c r="H38" s="201">
        <f t="shared" si="16"/>
        <v>160341</v>
      </c>
      <c r="I38" s="201">
        <f t="shared" si="16"/>
        <v>200000</v>
      </c>
      <c r="J38" s="201">
        <f t="shared" si="16"/>
        <v>200000</v>
      </c>
      <c r="K38" s="201">
        <f t="shared" si="16"/>
        <v>187808</v>
      </c>
      <c r="L38" s="201">
        <f t="shared" si="16"/>
        <v>90041.38</v>
      </c>
      <c r="M38" s="201">
        <f t="shared" si="16"/>
        <v>0</v>
      </c>
      <c r="N38" s="201">
        <f t="shared" si="16"/>
        <v>0</v>
      </c>
      <c r="O38" s="201">
        <f>O39+O40+O41</f>
        <v>1348910.38</v>
      </c>
    </row>
    <row r="39" spans="1:15" ht="36.75" customHeight="1" x14ac:dyDescent="0.3">
      <c r="A39" s="397" t="s">
        <v>50</v>
      </c>
      <c r="B39" s="398"/>
      <c r="C39" s="398"/>
      <c r="D39" s="399"/>
      <c r="E39" s="203">
        <f>E43</f>
        <v>0</v>
      </c>
      <c r="F39" s="203">
        <f t="shared" ref="F39:O41" si="17">F43</f>
        <v>0</v>
      </c>
      <c r="G39" s="203">
        <f t="shared" si="17"/>
        <v>0</v>
      </c>
      <c r="H39" s="203">
        <f t="shared" si="17"/>
        <v>0</v>
      </c>
      <c r="I39" s="203">
        <f t="shared" si="17"/>
        <v>0</v>
      </c>
      <c r="J39" s="203">
        <f t="shared" si="17"/>
        <v>0</v>
      </c>
      <c r="K39" s="203">
        <f t="shared" si="17"/>
        <v>0</v>
      </c>
      <c r="L39" s="203">
        <f t="shared" si="17"/>
        <v>0</v>
      </c>
      <c r="M39" s="203">
        <f t="shared" si="17"/>
        <v>0</v>
      </c>
      <c r="N39" s="203">
        <f t="shared" si="17"/>
        <v>0</v>
      </c>
      <c r="O39" s="203">
        <f t="shared" si="17"/>
        <v>0</v>
      </c>
    </row>
    <row r="40" spans="1:15" ht="25.5" customHeight="1" x14ac:dyDescent="0.3">
      <c r="A40" s="397" t="s">
        <v>236</v>
      </c>
      <c r="B40" s="398"/>
      <c r="C40" s="398"/>
      <c r="D40" s="399"/>
      <c r="E40" s="203">
        <f>E44</f>
        <v>0</v>
      </c>
      <c r="F40" s="203">
        <f t="shared" si="17"/>
        <v>0</v>
      </c>
      <c r="G40" s="203">
        <f t="shared" si="17"/>
        <v>0</v>
      </c>
      <c r="H40" s="203">
        <f t="shared" si="17"/>
        <v>0</v>
      </c>
      <c r="I40" s="203">
        <f t="shared" si="17"/>
        <v>0</v>
      </c>
      <c r="J40" s="203">
        <f t="shared" si="17"/>
        <v>0</v>
      </c>
      <c r="K40" s="203">
        <f t="shared" si="17"/>
        <v>0</v>
      </c>
      <c r="L40" s="203">
        <f t="shared" si="17"/>
        <v>0</v>
      </c>
      <c r="M40" s="203">
        <f t="shared" si="17"/>
        <v>0</v>
      </c>
      <c r="N40" s="203">
        <f t="shared" si="17"/>
        <v>0</v>
      </c>
      <c r="O40" s="203">
        <f t="shared" si="17"/>
        <v>0</v>
      </c>
    </row>
    <row r="41" spans="1:15" ht="30.75" customHeight="1" x14ac:dyDescent="0.3">
      <c r="A41" s="397" t="s">
        <v>235</v>
      </c>
      <c r="B41" s="398"/>
      <c r="C41" s="398"/>
      <c r="D41" s="399"/>
      <c r="E41" s="203">
        <f>E45</f>
        <v>200000</v>
      </c>
      <c r="F41" s="203">
        <f t="shared" si="17"/>
        <v>271520</v>
      </c>
      <c r="G41" s="203">
        <f t="shared" si="17"/>
        <v>39200</v>
      </c>
      <c r="H41" s="203">
        <f t="shared" si="17"/>
        <v>160341</v>
      </c>
      <c r="I41" s="203">
        <f t="shared" si="17"/>
        <v>200000</v>
      </c>
      <c r="J41" s="203">
        <f t="shared" si="17"/>
        <v>200000</v>
      </c>
      <c r="K41" s="203">
        <f t="shared" si="17"/>
        <v>187808</v>
      </c>
      <c r="L41" s="203">
        <f t="shared" si="17"/>
        <v>90041.38</v>
      </c>
      <c r="M41" s="203">
        <f t="shared" si="17"/>
        <v>0</v>
      </c>
      <c r="N41" s="203">
        <f t="shared" si="17"/>
        <v>0</v>
      </c>
      <c r="O41" s="203">
        <f>O45</f>
        <v>1348910.38</v>
      </c>
    </row>
    <row r="42" spans="1:15" ht="54.6" customHeight="1" x14ac:dyDescent="0.3">
      <c r="A42" s="327" t="s">
        <v>32</v>
      </c>
      <c r="B42" s="327" t="s">
        <v>306</v>
      </c>
      <c r="C42" s="346" t="s">
        <v>243</v>
      </c>
      <c r="D42" s="204" t="s">
        <v>238</v>
      </c>
      <c r="E42" s="206">
        <f>E43+E44+E45</f>
        <v>200000</v>
      </c>
      <c r="F42" s="206">
        <f t="shared" ref="F42:N42" si="18">F43+F44+F45</f>
        <v>271520</v>
      </c>
      <c r="G42" s="206">
        <f t="shared" si="18"/>
        <v>39200</v>
      </c>
      <c r="H42" s="206">
        <f t="shared" si="18"/>
        <v>160341</v>
      </c>
      <c r="I42" s="206">
        <f t="shared" si="18"/>
        <v>200000</v>
      </c>
      <c r="J42" s="206">
        <f t="shared" si="18"/>
        <v>200000</v>
      </c>
      <c r="K42" s="206">
        <f t="shared" si="18"/>
        <v>187808</v>
      </c>
      <c r="L42" s="206">
        <f t="shared" si="18"/>
        <v>90041.38</v>
      </c>
      <c r="M42" s="206">
        <f t="shared" si="18"/>
        <v>0</v>
      </c>
      <c r="N42" s="206">
        <f t="shared" si="18"/>
        <v>0</v>
      </c>
      <c r="O42" s="206">
        <f>O43+O44+O45</f>
        <v>1348910.38</v>
      </c>
    </row>
    <row r="43" spans="1:15" ht="49.15" customHeight="1" x14ac:dyDescent="0.3">
      <c r="A43" s="328"/>
      <c r="B43" s="328"/>
      <c r="C43" s="347"/>
      <c r="D43" s="286" t="s">
        <v>50</v>
      </c>
      <c r="E43" s="214">
        <v>0</v>
      </c>
      <c r="F43" s="214">
        <v>0</v>
      </c>
      <c r="G43" s="214">
        <v>0</v>
      </c>
      <c r="H43" s="209">
        <v>0</v>
      </c>
      <c r="I43" s="209">
        <v>0</v>
      </c>
      <c r="J43" s="209">
        <v>0</v>
      </c>
      <c r="K43" s="209">
        <v>0</v>
      </c>
      <c r="L43" s="209">
        <v>0</v>
      </c>
      <c r="M43" s="209">
        <v>0</v>
      </c>
      <c r="N43" s="209">
        <v>0</v>
      </c>
      <c r="O43" s="209">
        <f>SUM(E43:N43)</f>
        <v>0</v>
      </c>
    </row>
    <row r="44" spans="1:15" ht="71.25" customHeight="1" x14ac:dyDescent="0.3">
      <c r="A44" s="328"/>
      <c r="B44" s="328"/>
      <c r="C44" s="347"/>
      <c r="D44" s="204" t="s">
        <v>236</v>
      </c>
      <c r="E44" s="211">
        <v>0</v>
      </c>
      <c r="F44" s="211">
        <v>0</v>
      </c>
      <c r="G44" s="211">
        <v>0</v>
      </c>
      <c r="H44" s="211">
        <v>0</v>
      </c>
      <c r="I44" s="209">
        <v>0</v>
      </c>
      <c r="J44" s="209">
        <v>0</v>
      </c>
      <c r="K44" s="209">
        <v>0</v>
      </c>
      <c r="L44" s="209">
        <v>0</v>
      </c>
      <c r="M44" s="209">
        <v>0</v>
      </c>
      <c r="N44" s="209">
        <v>0</v>
      </c>
      <c r="O44" s="209">
        <f>SUM(E44:N44)</f>
        <v>0</v>
      </c>
    </row>
    <row r="45" spans="1:15" ht="100.5" customHeight="1" thickBot="1" x14ac:dyDescent="0.35">
      <c r="A45" s="328"/>
      <c r="B45" s="328"/>
      <c r="C45" s="347"/>
      <c r="D45" s="285" t="s">
        <v>235</v>
      </c>
      <c r="E45" s="211">
        <v>200000</v>
      </c>
      <c r="F45" s="211">
        <v>271520</v>
      </c>
      <c r="G45" s="215">
        <v>39200</v>
      </c>
      <c r="H45" s="215">
        <v>160341</v>
      </c>
      <c r="I45" s="216">
        <v>200000</v>
      </c>
      <c r="J45" s="213">
        <v>200000</v>
      </c>
      <c r="K45" s="213">
        <v>187808</v>
      </c>
      <c r="L45" s="213">
        <v>90041.38</v>
      </c>
      <c r="M45" s="213">
        <v>0</v>
      </c>
      <c r="N45" s="213">
        <v>0</v>
      </c>
      <c r="O45" s="213">
        <f>SUM(E45:N45)</f>
        <v>1348910.38</v>
      </c>
    </row>
    <row r="46" spans="1:15" ht="39.6" customHeight="1" thickBot="1" x14ac:dyDescent="0.35">
      <c r="A46" s="376" t="s">
        <v>265</v>
      </c>
      <c r="B46" s="377"/>
      <c r="C46" s="377"/>
      <c r="D46" s="377"/>
      <c r="E46" s="377"/>
      <c r="F46" s="377"/>
      <c r="G46" s="377"/>
      <c r="H46" s="377"/>
      <c r="I46" s="377"/>
      <c r="J46" s="377"/>
      <c r="K46" s="377"/>
      <c r="L46" s="377"/>
      <c r="M46" s="377"/>
      <c r="N46" s="377"/>
      <c r="O46" s="378"/>
    </row>
    <row r="47" spans="1:15" ht="28.5" customHeight="1" x14ac:dyDescent="0.3">
      <c r="A47" s="364" t="s">
        <v>238</v>
      </c>
      <c r="B47" s="375"/>
      <c r="C47" s="375"/>
      <c r="D47" s="365"/>
      <c r="E47" s="200">
        <f>E48+E49+E50</f>
        <v>0</v>
      </c>
      <c r="F47" s="200">
        <f>F48+F49+F50</f>
        <v>0</v>
      </c>
      <c r="G47" s="201">
        <f>G48+G49+G50</f>
        <v>695000</v>
      </c>
      <c r="H47" s="217">
        <f>H48+H49+H50</f>
        <v>1446693.94</v>
      </c>
      <c r="I47" s="217">
        <f t="shared" ref="I47:N47" si="19">I48+I49+I50</f>
        <v>1317638.3900000001</v>
      </c>
      <c r="J47" s="217">
        <f t="shared" si="19"/>
        <v>1462000</v>
      </c>
      <c r="K47" s="217">
        <f t="shared" si="19"/>
        <v>1108128.3599999999</v>
      </c>
      <c r="L47" s="217">
        <f t="shared" si="19"/>
        <v>63328.14</v>
      </c>
      <c r="M47" s="217">
        <f t="shared" si="19"/>
        <v>0</v>
      </c>
      <c r="N47" s="217">
        <f t="shared" si="19"/>
        <v>0</v>
      </c>
      <c r="O47" s="217">
        <f>O48+O49+O50</f>
        <v>6092788.8299999991</v>
      </c>
    </row>
    <row r="48" spans="1:15" ht="30" customHeight="1" x14ac:dyDescent="0.3">
      <c r="A48" s="397" t="s">
        <v>50</v>
      </c>
      <c r="B48" s="398"/>
      <c r="C48" s="398"/>
      <c r="D48" s="399"/>
      <c r="E48" s="202">
        <f>E52</f>
        <v>0</v>
      </c>
      <c r="F48" s="202">
        <f t="shared" ref="F48:N49" si="20">F52</f>
        <v>0</v>
      </c>
      <c r="G48" s="203">
        <f t="shared" si="20"/>
        <v>0</v>
      </c>
      <c r="H48" s="203">
        <f t="shared" si="20"/>
        <v>0</v>
      </c>
      <c r="I48" s="203">
        <f t="shared" si="20"/>
        <v>0</v>
      </c>
      <c r="J48" s="203">
        <f t="shared" si="20"/>
        <v>0</v>
      </c>
      <c r="K48" s="203">
        <f t="shared" si="20"/>
        <v>0</v>
      </c>
      <c r="L48" s="203">
        <f t="shared" si="20"/>
        <v>0</v>
      </c>
      <c r="M48" s="203">
        <f t="shared" si="20"/>
        <v>0</v>
      </c>
      <c r="N48" s="203">
        <f t="shared" si="20"/>
        <v>0</v>
      </c>
      <c r="O48" s="203">
        <f>SUM(E48:N48)</f>
        <v>0</v>
      </c>
    </row>
    <row r="49" spans="1:16" ht="30.75" customHeight="1" x14ac:dyDescent="0.3">
      <c r="A49" s="397" t="s">
        <v>236</v>
      </c>
      <c r="B49" s="398"/>
      <c r="C49" s="398"/>
      <c r="D49" s="399"/>
      <c r="E49" s="202">
        <f>E53</f>
        <v>0</v>
      </c>
      <c r="F49" s="202">
        <f t="shared" si="20"/>
        <v>0</v>
      </c>
      <c r="G49" s="203">
        <f t="shared" si="20"/>
        <v>0</v>
      </c>
      <c r="H49" s="203">
        <f t="shared" si="20"/>
        <v>0</v>
      </c>
      <c r="I49" s="203">
        <f t="shared" si="20"/>
        <v>0</v>
      </c>
      <c r="J49" s="203">
        <f t="shared" si="20"/>
        <v>0</v>
      </c>
      <c r="K49" s="203">
        <f t="shared" si="20"/>
        <v>0</v>
      </c>
      <c r="L49" s="203">
        <f t="shared" si="20"/>
        <v>0</v>
      </c>
      <c r="M49" s="203">
        <f t="shared" si="20"/>
        <v>0</v>
      </c>
      <c r="N49" s="203">
        <f t="shared" si="20"/>
        <v>0</v>
      </c>
      <c r="O49" s="203">
        <f>SUM(E49:N49)</f>
        <v>0</v>
      </c>
    </row>
    <row r="50" spans="1:16" ht="39.75" customHeight="1" x14ac:dyDescent="0.3">
      <c r="A50" s="397" t="s">
        <v>302</v>
      </c>
      <c r="B50" s="398"/>
      <c r="C50" s="398"/>
      <c r="D50" s="399"/>
      <c r="E50" s="202">
        <f>E55</f>
        <v>0</v>
      </c>
      <c r="F50" s="202">
        <f t="shared" ref="F50:N50" si="21">F55</f>
        <v>0</v>
      </c>
      <c r="G50" s="203">
        <f t="shared" si="21"/>
        <v>695000</v>
      </c>
      <c r="H50" s="203">
        <f>H55+H54</f>
        <v>1446693.94</v>
      </c>
      <c r="I50" s="203">
        <f t="shared" ref="I50:L50" si="22">I55+I54</f>
        <v>1317638.3900000001</v>
      </c>
      <c r="J50" s="218">
        <f t="shared" si="22"/>
        <v>1462000</v>
      </c>
      <c r="K50" s="203">
        <f t="shared" si="22"/>
        <v>1108128.3599999999</v>
      </c>
      <c r="L50" s="203">
        <f t="shared" si="22"/>
        <v>63328.14</v>
      </c>
      <c r="M50" s="203">
        <f t="shared" si="21"/>
        <v>0</v>
      </c>
      <c r="N50" s="203">
        <f t="shared" si="21"/>
        <v>0</v>
      </c>
      <c r="O50" s="203">
        <f>SUM(E50:N50)</f>
        <v>6092788.8299999991</v>
      </c>
    </row>
    <row r="51" spans="1:16" ht="47.25" customHeight="1" x14ac:dyDescent="0.3">
      <c r="A51" s="327" t="s">
        <v>261</v>
      </c>
      <c r="B51" s="327" t="s">
        <v>262</v>
      </c>
      <c r="C51" s="346" t="s">
        <v>243</v>
      </c>
      <c r="D51" s="204" t="s">
        <v>238</v>
      </c>
      <c r="E51" s="205">
        <f>SUM(E52:E55)</f>
        <v>0</v>
      </c>
      <c r="F51" s="205">
        <f t="shared" ref="F51:N51" si="23">SUM(F52:F55)</f>
        <v>0</v>
      </c>
      <c r="G51" s="206">
        <f t="shared" si="23"/>
        <v>695000</v>
      </c>
      <c r="H51" s="206">
        <f>SUM(H52:H55)</f>
        <v>1446693.94</v>
      </c>
      <c r="I51" s="206">
        <f t="shared" si="23"/>
        <v>1317638.3900000001</v>
      </c>
      <c r="J51" s="206">
        <f t="shared" si="23"/>
        <v>1462000</v>
      </c>
      <c r="K51" s="206">
        <f t="shared" si="23"/>
        <v>1108128.3599999999</v>
      </c>
      <c r="L51" s="206">
        <f t="shared" si="23"/>
        <v>63328.14</v>
      </c>
      <c r="M51" s="206">
        <f t="shared" si="23"/>
        <v>0</v>
      </c>
      <c r="N51" s="206">
        <f t="shared" si="23"/>
        <v>0</v>
      </c>
      <c r="O51" s="206">
        <f>SUM(O52:O55)</f>
        <v>6092788.8300000001</v>
      </c>
    </row>
    <row r="52" spans="1:16" ht="58.5" customHeight="1" x14ac:dyDescent="0.3">
      <c r="A52" s="328"/>
      <c r="B52" s="328"/>
      <c r="C52" s="347"/>
      <c r="D52" s="286" t="s">
        <v>50</v>
      </c>
      <c r="E52" s="208">
        <v>0</v>
      </c>
      <c r="F52" s="208">
        <v>0</v>
      </c>
      <c r="G52" s="214">
        <v>0</v>
      </c>
      <c r="H52" s="209">
        <v>0</v>
      </c>
      <c r="I52" s="209">
        <v>0</v>
      </c>
      <c r="J52" s="209">
        <v>0</v>
      </c>
      <c r="K52" s="209">
        <v>0</v>
      </c>
      <c r="L52" s="209">
        <v>0</v>
      </c>
      <c r="M52" s="209">
        <v>0</v>
      </c>
      <c r="N52" s="209">
        <v>0</v>
      </c>
      <c r="O52" s="209">
        <f>SUM(E52:N52)</f>
        <v>0</v>
      </c>
    </row>
    <row r="53" spans="1:16" ht="83.25" customHeight="1" x14ac:dyDescent="0.3">
      <c r="A53" s="328"/>
      <c r="B53" s="328"/>
      <c r="C53" s="347"/>
      <c r="D53" s="204" t="s">
        <v>236</v>
      </c>
      <c r="E53" s="210">
        <v>0</v>
      </c>
      <c r="F53" s="210">
        <v>0</v>
      </c>
      <c r="G53" s="211">
        <v>0</v>
      </c>
      <c r="H53" s="211">
        <v>0</v>
      </c>
      <c r="I53" s="209">
        <v>0</v>
      </c>
      <c r="J53" s="209">
        <v>0</v>
      </c>
      <c r="K53" s="209">
        <v>0</v>
      </c>
      <c r="L53" s="209">
        <v>0</v>
      </c>
      <c r="M53" s="209">
        <v>0</v>
      </c>
      <c r="N53" s="209">
        <v>0</v>
      </c>
      <c r="O53" s="209">
        <f>SUM(E53:N53)</f>
        <v>0</v>
      </c>
    </row>
    <row r="54" spans="1:16" ht="108" customHeight="1" x14ac:dyDescent="0.3">
      <c r="A54" s="328"/>
      <c r="B54" s="328"/>
      <c r="C54" s="347"/>
      <c r="D54" s="204" t="s">
        <v>235</v>
      </c>
      <c r="E54" s="210">
        <v>0</v>
      </c>
      <c r="F54" s="210">
        <v>0</v>
      </c>
      <c r="G54" s="215">
        <v>0</v>
      </c>
      <c r="H54" s="211">
        <v>793693.94</v>
      </c>
      <c r="I54" s="219">
        <v>643781.64</v>
      </c>
      <c r="J54" s="209">
        <v>800000</v>
      </c>
      <c r="K54" s="209">
        <f>618128.36+50000</f>
        <v>668128.36</v>
      </c>
      <c r="L54" s="209">
        <v>63328.14</v>
      </c>
      <c r="M54" s="209">
        <v>0</v>
      </c>
      <c r="N54" s="209">
        <v>0</v>
      </c>
      <c r="O54" s="209">
        <f>SUM(E54:N54)</f>
        <v>2968932.08</v>
      </c>
    </row>
    <row r="55" spans="1:16" ht="159" customHeight="1" thickBot="1" x14ac:dyDescent="0.35">
      <c r="A55" s="328"/>
      <c r="B55" s="328"/>
      <c r="C55" s="347"/>
      <c r="D55" s="285" t="s">
        <v>337</v>
      </c>
      <c r="E55" s="210">
        <v>0</v>
      </c>
      <c r="F55" s="210">
        <v>0</v>
      </c>
      <c r="G55" s="215">
        <v>695000</v>
      </c>
      <c r="H55" s="211">
        <v>653000</v>
      </c>
      <c r="I55" s="216">
        <v>673856.75</v>
      </c>
      <c r="J55" s="213">
        <v>662000</v>
      </c>
      <c r="K55" s="213">
        <v>440000</v>
      </c>
      <c r="L55" s="213">
        <v>0</v>
      </c>
      <c r="M55" s="213">
        <v>0</v>
      </c>
      <c r="N55" s="213">
        <v>0</v>
      </c>
      <c r="O55" s="213">
        <f>SUM(E55:N55)</f>
        <v>3123856.75</v>
      </c>
      <c r="P55" s="190"/>
    </row>
    <row r="56" spans="1:16" ht="42" customHeight="1" thickBot="1" x14ac:dyDescent="0.35">
      <c r="A56" s="376" t="s">
        <v>307</v>
      </c>
      <c r="B56" s="377"/>
      <c r="C56" s="377"/>
      <c r="D56" s="377"/>
      <c r="E56" s="377"/>
      <c r="F56" s="377"/>
      <c r="G56" s="377"/>
      <c r="H56" s="377"/>
      <c r="I56" s="377"/>
      <c r="J56" s="377"/>
      <c r="K56" s="377"/>
      <c r="L56" s="377"/>
      <c r="M56" s="377"/>
      <c r="N56" s="377"/>
      <c r="O56" s="378"/>
    </row>
    <row r="57" spans="1:16" ht="31.5" customHeight="1" x14ac:dyDescent="0.3">
      <c r="A57" s="357" t="s">
        <v>238</v>
      </c>
      <c r="B57" s="379"/>
      <c r="C57" s="379"/>
      <c r="D57" s="360"/>
      <c r="E57" s="220">
        <f>E58+E59+E60</f>
        <v>0</v>
      </c>
      <c r="F57" s="221">
        <f t="shared" ref="F57:N57" si="24">F58+F59+F60</f>
        <v>8752105</v>
      </c>
      <c r="G57" s="221">
        <f t="shared" si="24"/>
        <v>6293552</v>
      </c>
      <c r="H57" s="221">
        <f t="shared" si="24"/>
        <v>8908554.2699999996</v>
      </c>
      <c r="I57" s="221">
        <f t="shared" si="24"/>
        <v>3295616</v>
      </c>
      <c r="J57" s="221">
        <f>J58+J59+J60</f>
        <v>38893053.409999996</v>
      </c>
      <c r="K57" s="221">
        <f t="shared" si="24"/>
        <v>6299926.0599999996</v>
      </c>
      <c r="L57" s="221">
        <f t="shared" si="24"/>
        <v>0</v>
      </c>
      <c r="M57" s="221">
        <f t="shared" si="24"/>
        <v>0</v>
      </c>
      <c r="N57" s="221">
        <f t="shared" si="24"/>
        <v>0</v>
      </c>
      <c r="O57" s="221">
        <f>O58+O59+O60</f>
        <v>72442806.739999995</v>
      </c>
    </row>
    <row r="58" spans="1:16" ht="36.75" customHeight="1" x14ac:dyDescent="0.3">
      <c r="A58" s="351" t="s">
        <v>50</v>
      </c>
      <c r="B58" s="352"/>
      <c r="C58" s="352"/>
      <c r="D58" s="353"/>
      <c r="E58" s="222">
        <f>E62+E66+E86+E102+E117</f>
        <v>0</v>
      </c>
      <c r="F58" s="223">
        <f>F62+F66+F86+F102+F117+F147+F160</f>
        <v>0</v>
      </c>
      <c r="G58" s="223">
        <f>G62+G66+G86+G102+G117+G147+G160</f>
        <v>0</v>
      </c>
      <c r="H58" s="223">
        <f>H62+H66+H86+H102+H117+H147+H160+H151</f>
        <v>0</v>
      </c>
      <c r="I58" s="223">
        <f t="shared" ref="I58:N58" si="25">I62+I66+I86+I102+I117+I147+I160</f>
        <v>0</v>
      </c>
      <c r="J58" s="223">
        <f t="shared" si="25"/>
        <v>0</v>
      </c>
      <c r="K58" s="223">
        <f t="shared" si="25"/>
        <v>0</v>
      </c>
      <c r="L58" s="223">
        <f t="shared" si="25"/>
        <v>0</v>
      </c>
      <c r="M58" s="223">
        <f t="shared" si="25"/>
        <v>0</v>
      </c>
      <c r="N58" s="223">
        <f t="shared" si="25"/>
        <v>0</v>
      </c>
      <c r="O58" s="223">
        <f>SUM(E58:N58)</f>
        <v>0</v>
      </c>
    </row>
    <row r="59" spans="1:16" s="181" customFormat="1" ht="42.75" customHeight="1" x14ac:dyDescent="0.3">
      <c r="A59" s="351" t="s">
        <v>236</v>
      </c>
      <c r="B59" s="352"/>
      <c r="C59" s="352"/>
      <c r="D59" s="353"/>
      <c r="E59" s="222">
        <f>E63+E67+E87+E103+E117</f>
        <v>0</v>
      </c>
      <c r="F59" s="223">
        <f>F63+F67+F87+F103+F118+F148+F161</f>
        <v>7303655</v>
      </c>
      <c r="G59" s="223">
        <f>G63+G67+G87+G103+G118+G148+G161</f>
        <v>4776000</v>
      </c>
      <c r="H59" s="223">
        <f>H63+H67+H87+H103+H118+H148+H161</f>
        <v>6000000</v>
      </c>
      <c r="I59" s="223">
        <f>I63+I67+I87+I103+I118+I148+I161</f>
        <v>0</v>
      </c>
      <c r="J59" s="223">
        <f>J63+J67+J87+J103+J118+J148+J161</f>
        <v>37258440.979999997</v>
      </c>
      <c r="K59" s="223">
        <f>K63+K67+K87+K103+K118+K148+K161+K170</f>
        <v>6000000</v>
      </c>
      <c r="L59" s="223">
        <f>L63+L67+L87+L103+L118+L148+L161</f>
        <v>0</v>
      </c>
      <c r="M59" s="223">
        <f>M63+M67+M87+M103+M118+M148+M161</f>
        <v>0</v>
      </c>
      <c r="N59" s="223">
        <f>N63+N67+N87+N103+N118+N148+N161</f>
        <v>0</v>
      </c>
      <c r="O59" s="223">
        <f>SUM(E59:N59)</f>
        <v>61338095.979999997</v>
      </c>
    </row>
    <row r="60" spans="1:16" s="182" customFormat="1" ht="42" customHeight="1" x14ac:dyDescent="0.3">
      <c r="A60" s="351" t="s">
        <v>302</v>
      </c>
      <c r="B60" s="352"/>
      <c r="C60" s="352"/>
      <c r="D60" s="353"/>
      <c r="E60" s="222">
        <f>E64+E68+E88+E104+E119</f>
        <v>0</v>
      </c>
      <c r="F60" s="223">
        <f>F64+F68+F88+F104+F119+F149+F153+F157+F158+F162</f>
        <v>1448450</v>
      </c>
      <c r="G60" s="223">
        <f>G64+G68+G88+G104+G119+G149+G153+G157+G158+G162</f>
        <v>1517552</v>
      </c>
      <c r="H60" s="223">
        <f>H64+H68+H88+H104+H119+H149+H153+H157+H158+H162</f>
        <v>2908554.27</v>
      </c>
      <c r="I60" s="223">
        <f>I64+I68+I88+I104+I119+I149+I153+I157+I158+I162</f>
        <v>3295616</v>
      </c>
      <c r="J60" s="223">
        <f>J64+J68+J88+J104+J119+J149+J153+J157+J158+J162+J163+J166+J165</f>
        <v>1634612.43</v>
      </c>
      <c r="K60" s="223">
        <f>K64+K68+K88+K104+K119+K149+K153+K157+K158+K162+K163+K166+K171+K177</f>
        <v>299926.06</v>
      </c>
      <c r="L60" s="223">
        <f>L64+L68+L88+L104+L119+L149+L153+L157+L158+L162</f>
        <v>0</v>
      </c>
      <c r="M60" s="223">
        <f>M64+M68+M88+M104+M119+M149+M153+M157+M158+M162</f>
        <v>0</v>
      </c>
      <c r="N60" s="223">
        <f>N64+N68+N88+N104+N119+N149+N153+N157+N158+N162</f>
        <v>0</v>
      </c>
      <c r="O60" s="223">
        <f>SUM(E60:N60)</f>
        <v>11104710.76</v>
      </c>
    </row>
    <row r="61" spans="1:16" ht="36" customHeight="1" x14ac:dyDescent="0.3">
      <c r="A61" s="369" t="s">
        <v>263</v>
      </c>
      <c r="B61" s="322" t="s">
        <v>244</v>
      </c>
      <c r="C61" s="342" t="s">
        <v>243</v>
      </c>
      <c r="D61" s="204" t="s">
        <v>238</v>
      </c>
      <c r="E61" s="224">
        <f>E62+E63+E64</f>
        <v>0</v>
      </c>
      <c r="F61" s="225">
        <f t="shared" ref="F61:N61" si="26">F62+F63+F64</f>
        <v>544794</v>
      </c>
      <c r="G61" s="225">
        <f t="shared" si="26"/>
        <v>0</v>
      </c>
      <c r="H61" s="225">
        <f t="shared" si="26"/>
        <v>0</v>
      </c>
      <c r="I61" s="225">
        <f t="shared" si="26"/>
        <v>0</v>
      </c>
      <c r="J61" s="225">
        <f t="shared" si="26"/>
        <v>0</v>
      </c>
      <c r="K61" s="225">
        <f t="shared" si="26"/>
        <v>0</v>
      </c>
      <c r="L61" s="225">
        <f t="shared" si="26"/>
        <v>0</v>
      </c>
      <c r="M61" s="225">
        <f t="shared" si="26"/>
        <v>0</v>
      </c>
      <c r="N61" s="225">
        <f t="shared" si="26"/>
        <v>0</v>
      </c>
      <c r="O61" s="225">
        <f>O62+O63+O64</f>
        <v>544794</v>
      </c>
    </row>
    <row r="62" spans="1:16" ht="49.5" customHeight="1" x14ac:dyDescent="0.3">
      <c r="A62" s="341"/>
      <c r="B62" s="326"/>
      <c r="C62" s="343"/>
      <c r="D62" s="286" t="s">
        <v>50</v>
      </c>
      <c r="E62" s="226">
        <v>0</v>
      </c>
      <c r="F62" s="227">
        <v>0</v>
      </c>
      <c r="G62" s="227">
        <v>0</v>
      </c>
      <c r="H62" s="228">
        <v>0</v>
      </c>
      <c r="I62" s="228">
        <v>0</v>
      </c>
      <c r="J62" s="228">
        <v>0</v>
      </c>
      <c r="K62" s="228">
        <v>0</v>
      </c>
      <c r="L62" s="228">
        <v>0</v>
      </c>
      <c r="M62" s="228">
        <v>0</v>
      </c>
      <c r="N62" s="228">
        <v>0</v>
      </c>
      <c r="O62" s="228">
        <f>SUM(F62:N62)</f>
        <v>0</v>
      </c>
    </row>
    <row r="63" spans="1:16" s="181" customFormat="1" ht="73.5" customHeight="1" x14ac:dyDescent="0.3">
      <c r="A63" s="341"/>
      <c r="B63" s="326"/>
      <c r="C63" s="343"/>
      <c r="D63" s="204" t="s">
        <v>236</v>
      </c>
      <c r="E63" s="224">
        <v>0</v>
      </c>
      <c r="F63" s="225">
        <v>0</v>
      </c>
      <c r="G63" s="225">
        <v>0</v>
      </c>
      <c r="H63" s="228">
        <v>0</v>
      </c>
      <c r="I63" s="228">
        <v>0</v>
      </c>
      <c r="J63" s="228">
        <v>0</v>
      </c>
      <c r="K63" s="228">
        <v>0</v>
      </c>
      <c r="L63" s="228">
        <v>0</v>
      </c>
      <c r="M63" s="228">
        <v>0</v>
      </c>
      <c r="N63" s="228">
        <v>0</v>
      </c>
      <c r="O63" s="228">
        <f>SUM(F63:N63)</f>
        <v>0</v>
      </c>
    </row>
    <row r="64" spans="1:16" s="182" customFormat="1" ht="105" customHeight="1" x14ac:dyDescent="0.3">
      <c r="A64" s="357"/>
      <c r="B64" s="323"/>
      <c r="C64" s="360"/>
      <c r="D64" s="204" t="s">
        <v>235</v>
      </c>
      <c r="E64" s="224">
        <v>0</v>
      </c>
      <c r="F64" s="225">
        <v>544794</v>
      </c>
      <c r="G64" s="225">
        <v>0</v>
      </c>
      <c r="H64" s="228">
        <v>0</v>
      </c>
      <c r="I64" s="228">
        <v>0</v>
      </c>
      <c r="J64" s="228">
        <v>0</v>
      </c>
      <c r="K64" s="228">
        <v>0</v>
      </c>
      <c r="L64" s="228">
        <v>0</v>
      </c>
      <c r="M64" s="228">
        <v>0</v>
      </c>
      <c r="N64" s="228">
        <v>0</v>
      </c>
      <c r="O64" s="228">
        <f>SUM(F64:N64)</f>
        <v>544794</v>
      </c>
    </row>
    <row r="65" spans="1:15" s="184" customFormat="1" ht="40.5" customHeight="1" x14ac:dyDescent="0.3">
      <c r="A65" s="369" t="s">
        <v>267</v>
      </c>
      <c r="B65" s="322" t="s">
        <v>245</v>
      </c>
      <c r="C65" s="342"/>
      <c r="D65" s="204" t="s">
        <v>238</v>
      </c>
      <c r="E65" s="224">
        <f>E66+E67+E68</f>
        <v>0</v>
      </c>
      <c r="F65" s="225">
        <f t="shared" ref="F65:O65" si="27">F66+F67+F68</f>
        <v>8207311</v>
      </c>
      <c r="G65" s="225">
        <f t="shared" si="27"/>
        <v>4800000</v>
      </c>
      <c r="H65" s="225">
        <f t="shared" si="27"/>
        <v>0</v>
      </c>
      <c r="I65" s="225">
        <f t="shared" si="27"/>
        <v>0</v>
      </c>
      <c r="J65" s="225">
        <f t="shared" si="27"/>
        <v>0</v>
      </c>
      <c r="K65" s="225">
        <f t="shared" si="27"/>
        <v>0</v>
      </c>
      <c r="L65" s="225">
        <f t="shared" si="27"/>
        <v>0</v>
      </c>
      <c r="M65" s="225">
        <f t="shared" si="27"/>
        <v>0</v>
      </c>
      <c r="N65" s="225">
        <f t="shared" si="27"/>
        <v>0</v>
      </c>
      <c r="O65" s="225">
        <f t="shared" si="27"/>
        <v>13007311</v>
      </c>
    </row>
    <row r="66" spans="1:15" s="184" customFormat="1" ht="50.25" customHeight="1" x14ac:dyDescent="0.3">
      <c r="A66" s="341"/>
      <c r="B66" s="326"/>
      <c r="C66" s="343"/>
      <c r="D66" s="286" t="s">
        <v>50</v>
      </c>
      <c r="E66" s="226">
        <f>E70+E74+E78+E82</f>
        <v>0</v>
      </c>
      <c r="F66" s="227">
        <f t="shared" ref="F66:N68" si="28">F70+F74+F78+F82</f>
        <v>0</v>
      </c>
      <c r="G66" s="227">
        <f t="shared" si="28"/>
        <v>0</v>
      </c>
      <c r="H66" s="227">
        <f t="shared" si="28"/>
        <v>0</v>
      </c>
      <c r="I66" s="227">
        <f t="shared" si="28"/>
        <v>0</v>
      </c>
      <c r="J66" s="227">
        <f t="shared" si="28"/>
        <v>0</v>
      </c>
      <c r="K66" s="227">
        <f t="shared" si="28"/>
        <v>0</v>
      </c>
      <c r="L66" s="227">
        <f t="shared" si="28"/>
        <v>0</v>
      </c>
      <c r="M66" s="227">
        <f t="shared" si="28"/>
        <v>0</v>
      </c>
      <c r="N66" s="227">
        <f t="shared" si="28"/>
        <v>0</v>
      </c>
      <c r="O66" s="227">
        <f>SUM(F66:N66)</f>
        <v>0</v>
      </c>
    </row>
    <row r="67" spans="1:15" s="185" customFormat="1" ht="73.5" customHeight="1" x14ac:dyDescent="0.3">
      <c r="A67" s="341"/>
      <c r="B67" s="326"/>
      <c r="C67" s="343"/>
      <c r="D67" s="204" t="s">
        <v>236</v>
      </c>
      <c r="E67" s="224">
        <f>E71+E75+E79+E83</f>
        <v>0</v>
      </c>
      <c r="F67" s="225">
        <f t="shared" si="28"/>
        <v>7303655</v>
      </c>
      <c r="G67" s="225">
        <f t="shared" si="28"/>
        <v>4776000</v>
      </c>
      <c r="H67" s="225">
        <f t="shared" si="28"/>
        <v>0</v>
      </c>
      <c r="I67" s="225">
        <f t="shared" si="28"/>
        <v>0</v>
      </c>
      <c r="J67" s="225">
        <f t="shared" si="28"/>
        <v>0</v>
      </c>
      <c r="K67" s="225">
        <f t="shared" si="28"/>
        <v>0</v>
      </c>
      <c r="L67" s="225">
        <f t="shared" si="28"/>
        <v>0</v>
      </c>
      <c r="M67" s="225">
        <f t="shared" si="28"/>
        <v>0</v>
      </c>
      <c r="N67" s="225">
        <f t="shared" si="28"/>
        <v>0</v>
      </c>
      <c r="O67" s="227">
        <f>SUM(F67:N67)</f>
        <v>12079655</v>
      </c>
    </row>
    <row r="68" spans="1:15" s="186" customFormat="1" ht="102.75" customHeight="1" x14ac:dyDescent="0.3">
      <c r="A68" s="357"/>
      <c r="B68" s="323"/>
      <c r="C68" s="360"/>
      <c r="D68" s="204" t="s">
        <v>235</v>
      </c>
      <c r="E68" s="224">
        <f>E72+E76+E80+E84</f>
        <v>0</v>
      </c>
      <c r="F68" s="225">
        <f t="shared" si="28"/>
        <v>903656</v>
      </c>
      <c r="G68" s="225">
        <f t="shared" si="28"/>
        <v>24000</v>
      </c>
      <c r="H68" s="225">
        <f t="shared" si="28"/>
        <v>0</v>
      </c>
      <c r="I68" s="225">
        <f t="shared" si="28"/>
        <v>0</v>
      </c>
      <c r="J68" s="225">
        <f t="shared" si="28"/>
        <v>0</v>
      </c>
      <c r="K68" s="225">
        <f t="shared" si="28"/>
        <v>0</v>
      </c>
      <c r="L68" s="225">
        <f t="shared" si="28"/>
        <v>0</v>
      </c>
      <c r="M68" s="225">
        <f t="shared" si="28"/>
        <v>0</v>
      </c>
      <c r="N68" s="225">
        <f t="shared" si="28"/>
        <v>0</v>
      </c>
      <c r="O68" s="227">
        <f>SUM(F68:N68)</f>
        <v>927656</v>
      </c>
    </row>
    <row r="69" spans="1:15" s="186" customFormat="1" ht="57.75" customHeight="1" x14ac:dyDescent="0.3">
      <c r="A69" s="362" t="s">
        <v>268</v>
      </c>
      <c r="B69" s="327" t="s">
        <v>295</v>
      </c>
      <c r="C69" s="346" t="s">
        <v>246</v>
      </c>
      <c r="D69" s="204" t="s">
        <v>238</v>
      </c>
      <c r="E69" s="205">
        <f t="shared" ref="E69:N69" si="29">E70+E71+E72</f>
        <v>0</v>
      </c>
      <c r="F69" s="206">
        <f t="shared" si="29"/>
        <v>0</v>
      </c>
      <c r="G69" s="206">
        <f t="shared" si="29"/>
        <v>4800000</v>
      </c>
      <c r="H69" s="206">
        <f t="shared" si="29"/>
        <v>0</v>
      </c>
      <c r="I69" s="206">
        <f t="shared" si="29"/>
        <v>0</v>
      </c>
      <c r="J69" s="206">
        <f t="shared" si="29"/>
        <v>0</v>
      </c>
      <c r="K69" s="206">
        <f t="shared" si="29"/>
        <v>0</v>
      </c>
      <c r="L69" s="206">
        <f t="shared" si="29"/>
        <v>0</v>
      </c>
      <c r="M69" s="206">
        <f t="shared" si="29"/>
        <v>0</v>
      </c>
      <c r="N69" s="206">
        <f t="shared" si="29"/>
        <v>0</v>
      </c>
      <c r="O69" s="206">
        <f>O70+O71+O72</f>
        <v>4800000</v>
      </c>
    </row>
    <row r="70" spans="1:15" s="186" customFormat="1" ht="57.75" customHeight="1" x14ac:dyDescent="0.3">
      <c r="A70" s="363"/>
      <c r="B70" s="328"/>
      <c r="C70" s="347"/>
      <c r="D70" s="286" t="s">
        <v>50</v>
      </c>
      <c r="E70" s="208">
        <f>E78+E82+E86</f>
        <v>0</v>
      </c>
      <c r="F70" s="214">
        <f t="shared" ref="F70:N72" si="30">F78+F82+F86</f>
        <v>0</v>
      </c>
      <c r="G70" s="214">
        <f t="shared" si="30"/>
        <v>0</v>
      </c>
      <c r="H70" s="214">
        <f t="shared" si="30"/>
        <v>0</v>
      </c>
      <c r="I70" s="214">
        <f t="shared" si="30"/>
        <v>0</v>
      </c>
      <c r="J70" s="214">
        <f t="shared" si="30"/>
        <v>0</v>
      </c>
      <c r="K70" s="214">
        <f t="shared" si="30"/>
        <v>0</v>
      </c>
      <c r="L70" s="214">
        <f t="shared" si="30"/>
        <v>0</v>
      </c>
      <c r="M70" s="214">
        <f t="shared" si="30"/>
        <v>0</v>
      </c>
      <c r="N70" s="214">
        <f t="shared" si="30"/>
        <v>0</v>
      </c>
      <c r="O70" s="214">
        <f>SUM(E70:N70)</f>
        <v>0</v>
      </c>
    </row>
    <row r="71" spans="1:15" s="186" customFormat="1" ht="82.5" customHeight="1" x14ac:dyDescent="0.3">
      <c r="A71" s="363"/>
      <c r="B71" s="328"/>
      <c r="C71" s="347"/>
      <c r="D71" s="204" t="s">
        <v>236</v>
      </c>
      <c r="E71" s="205">
        <f>E79+E83+E87</f>
        <v>0</v>
      </c>
      <c r="F71" s="206">
        <v>0</v>
      </c>
      <c r="G71" s="206">
        <v>4776000</v>
      </c>
      <c r="H71" s="206">
        <f t="shared" si="30"/>
        <v>0</v>
      </c>
      <c r="I71" s="206">
        <v>0</v>
      </c>
      <c r="J71" s="206">
        <f t="shared" si="30"/>
        <v>0</v>
      </c>
      <c r="K71" s="206">
        <f t="shared" si="30"/>
        <v>0</v>
      </c>
      <c r="L71" s="206">
        <f t="shared" si="30"/>
        <v>0</v>
      </c>
      <c r="M71" s="206">
        <f t="shared" si="30"/>
        <v>0</v>
      </c>
      <c r="N71" s="206">
        <f t="shared" si="30"/>
        <v>0</v>
      </c>
      <c r="O71" s="214">
        <f>SUM(E71:N71)</f>
        <v>4776000</v>
      </c>
    </row>
    <row r="72" spans="1:15" s="186" customFormat="1" ht="101.25" customHeight="1" x14ac:dyDescent="0.3">
      <c r="A72" s="364"/>
      <c r="B72" s="329"/>
      <c r="C72" s="365"/>
      <c r="D72" s="204" t="s">
        <v>235</v>
      </c>
      <c r="E72" s="205">
        <f>E80+E84+E88</f>
        <v>0</v>
      </c>
      <c r="F72" s="206">
        <v>0</v>
      </c>
      <c r="G72" s="206">
        <v>24000</v>
      </c>
      <c r="H72" s="206">
        <v>0</v>
      </c>
      <c r="I72" s="206">
        <v>0</v>
      </c>
      <c r="J72" s="206">
        <f t="shared" si="30"/>
        <v>0</v>
      </c>
      <c r="K72" s="206">
        <f t="shared" si="30"/>
        <v>0</v>
      </c>
      <c r="L72" s="206">
        <f t="shared" si="30"/>
        <v>0</v>
      </c>
      <c r="M72" s="206">
        <f t="shared" si="30"/>
        <v>0</v>
      </c>
      <c r="N72" s="206">
        <f t="shared" si="30"/>
        <v>0</v>
      </c>
      <c r="O72" s="214">
        <f>SUM(E72:N72)</f>
        <v>24000</v>
      </c>
    </row>
    <row r="73" spans="1:15" ht="24.75" customHeight="1" x14ac:dyDescent="0.3">
      <c r="A73" s="370" t="s">
        <v>269</v>
      </c>
      <c r="B73" s="327" t="s">
        <v>247</v>
      </c>
      <c r="C73" s="346" t="s">
        <v>246</v>
      </c>
      <c r="D73" s="204" t="s">
        <v>238</v>
      </c>
      <c r="E73" s="205">
        <f>E74+E75+E76</f>
        <v>0</v>
      </c>
      <c r="F73" s="206">
        <f t="shared" ref="F73:O73" si="31">F74+F75+F76</f>
        <v>4800000</v>
      </c>
      <c r="G73" s="206">
        <f t="shared" si="31"/>
        <v>0</v>
      </c>
      <c r="H73" s="206">
        <f t="shared" si="31"/>
        <v>0</v>
      </c>
      <c r="I73" s="206">
        <f t="shared" si="31"/>
        <v>0</v>
      </c>
      <c r="J73" s="206">
        <f t="shared" si="31"/>
        <v>0</v>
      </c>
      <c r="K73" s="206">
        <f t="shared" si="31"/>
        <v>0</v>
      </c>
      <c r="L73" s="206">
        <f t="shared" si="31"/>
        <v>0</v>
      </c>
      <c r="M73" s="206">
        <f t="shared" si="31"/>
        <v>0</v>
      </c>
      <c r="N73" s="206">
        <f t="shared" si="31"/>
        <v>0</v>
      </c>
      <c r="O73" s="206">
        <f t="shared" si="31"/>
        <v>4800000</v>
      </c>
    </row>
    <row r="74" spans="1:15" ht="47.25" customHeight="1" x14ac:dyDescent="0.3">
      <c r="A74" s="363"/>
      <c r="B74" s="328"/>
      <c r="C74" s="347"/>
      <c r="D74" s="286" t="s">
        <v>50</v>
      </c>
      <c r="E74" s="208">
        <v>0</v>
      </c>
      <c r="F74" s="214">
        <v>0</v>
      </c>
      <c r="G74" s="214">
        <v>0</v>
      </c>
      <c r="H74" s="209">
        <v>0</v>
      </c>
      <c r="I74" s="209">
        <v>0</v>
      </c>
      <c r="J74" s="209">
        <v>0</v>
      </c>
      <c r="K74" s="209">
        <v>0</v>
      </c>
      <c r="L74" s="209">
        <v>0</v>
      </c>
      <c r="M74" s="209">
        <v>0</v>
      </c>
      <c r="N74" s="209">
        <v>0</v>
      </c>
      <c r="O74" s="209">
        <f>SUM(E74:N74)</f>
        <v>0</v>
      </c>
    </row>
    <row r="75" spans="1:15" s="181" customFormat="1" ht="65.25" customHeight="1" x14ac:dyDescent="0.3">
      <c r="A75" s="363"/>
      <c r="B75" s="328"/>
      <c r="C75" s="347"/>
      <c r="D75" s="204" t="s">
        <v>236</v>
      </c>
      <c r="E75" s="205">
        <v>0</v>
      </c>
      <c r="F75" s="206">
        <v>4776000</v>
      </c>
      <c r="G75" s="206">
        <v>0</v>
      </c>
      <c r="H75" s="209">
        <v>0</v>
      </c>
      <c r="I75" s="209">
        <v>0</v>
      </c>
      <c r="J75" s="209">
        <v>0</v>
      </c>
      <c r="K75" s="209">
        <v>0</v>
      </c>
      <c r="L75" s="209">
        <v>0</v>
      </c>
      <c r="M75" s="209">
        <v>0</v>
      </c>
      <c r="N75" s="209">
        <v>0</v>
      </c>
      <c r="O75" s="209">
        <f>SUM(E75:N75)</f>
        <v>4776000</v>
      </c>
    </row>
    <row r="76" spans="1:15" s="182" customFormat="1" ht="105" customHeight="1" x14ac:dyDescent="0.3">
      <c r="A76" s="364"/>
      <c r="B76" s="329"/>
      <c r="C76" s="365"/>
      <c r="D76" s="204" t="s">
        <v>235</v>
      </c>
      <c r="E76" s="205">
        <v>0</v>
      </c>
      <c r="F76" s="206">
        <v>24000</v>
      </c>
      <c r="G76" s="206">
        <v>0</v>
      </c>
      <c r="H76" s="209">
        <v>0</v>
      </c>
      <c r="I76" s="209">
        <v>0</v>
      </c>
      <c r="J76" s="209">
        <v>0</v>
      </c>
      <c r="K76" s="209">
        <v>0</v>
      </c>
      <c r="L76" s="209">
        <v>0</v>
      </c>
      <c r="M76" s="209">
        <v>0</v>
      </c>
      <c r="N76" s="209">
        <v>0</v>
      </c>
      <c r="O76" s="209">
        <f>SUM(E76:N76)</f>
        <v>24000</v>
      </c>
    </row>
    <row r="77" spans="1:15" ht="38.25" customHeight="1" x14ac:dyDescent="0.3">
      <c r="A77" s="370" t="s">
        <v>270</v>
      </c>
      <c r="B77" s="327" t="s">
        <v>248</v>
      </c>
      <c r="C77" s="346" t="s">
        <v>246</v>
      </c>
      <c r="D77" s="204" t="s">
        <v>238</v>
      </c>
      <c r="E77" s="205">
        <f>E78+E79+E80</f>
        <v>0</v>
      </c>
      <c r="F77" s="206">
        <f t="shared" ref="F77:O77" si="32">F78+F79+F80</f>
        <v>3367096</v>
      </c>
      <c r="G77" s="206">
        <f t="shared" si="32"/>
        <v>0</v>
      </c>
      <c r="H77" s="206">
        <f t="shared" si="32"/>
        <v>0</v>
      </c>
      <c r="I77" s="206">
        <f t="shared" si="32"/>
        <v>0</v>
      </c>
      <c r="J77" s="206">
        <f t="shared" si="32"/>
        <v>0</v>
      </c>
      <c r="K77" s="206">
        <f t="shared" si="32"/>
        <v>0</v>
      </c>
      <c r="L77" s="206">
        <f t="shared" si="32"/>
        <v>0</v>
      </c>
      <c r="M77" s="206">
        <f t="shared" si="32"/>
        <v>0</v>
      </c>
      <c r="N77" s="206">
        <f t="shared" si="32"/>
        <v>0</v>
      </c>
      <c r="O77" s="206">
        <f t="shared" si="32"/>
        <v>3367096</v>
      </c>
    </row>
    <row r="78" spans="1:15" ht="42.75" customHeight="1" x14ac:dyDescent="0.3">
      <c r="A78" s="363"/>
      <c r="B78" s="328"/>
      <c r="C78" s="347"/>
      <c r="D78" s="286" t="s">
        <v>50</v>
      </c>
      <c r="E78" s="208">
        <v>0</v>
      </c>
      <c r="F78" s="214">
        <v>0</v>
      </c>
      <c r="G78" s="214">
        <v>0</v>
      </c>
      <c r="H78" s="209">
        <v>0</v>
      </c>
      <c r="I78" s="209">
        <v>0</v>
      </c>
      <c r="J78" s="209">
        <v>0</v>
      </c>
      <c r="K78" s="209">
        <v>0</v>
      </c>
      <c r="L78" s="209">
        <v>0</v>
      </c>
      <c r="M78" s="209">
        <v>0</v>
      </c>
      <c r="N78" s="209">
        <v>0</v>
      </c>
      <c r="O78" s="209">
        <f>SUM(F78:N78)</f>
        <v>0</v>
      </c>
    </row>
    <row r="79" spans="1:15" s="181" customFormat="1" ht="75.75" customHeight="1" x14ac:dyDescent="0.3">
      <c r="A79" s="363"/>
      <c r="B79" s="328"/>
      <c r="C79" s="347"/>
      <c r="D79" s="204" t="s">
        <v>236</v>
      </c>
      <c r="E79" s="205">
        <v>0</v>
      </c>
      <c r="F79" s="206">
        <v>2527655</v>
      </c>
      <c r="G79" s="206">
        <v>0</v>
      </c>
      <c r="H79" s="209">
        <v>0</v>
      </c>
      <c r="I79" s="209">
        <v>0</v>
      </c>
      <c r="J79" s="209">
        <v>0</v>
      </c>
      <c r="K79" s="209">
        <v>0</v>
      </c>
      <c r="L79" s="209">
        <v>0</v>
      </c>
      <c r="M79" s="209">
        <v>0</v>
      </c>
      <c r="N79" s="209">
        <v>0</v>
      </c>
      <c r="O79" s="209">
        <f>SUM(F79:N79)</f>
        <v>2527655</v>
      </c>
    </row>
    <row r="80" spans="1:15" s="182" customFormat="1" ht="141.75" customHeight="1" x14ac:dyDescent="0.3">
      <c r="A80" s="364"/>
      <c r="B80" s="329"/>
      <c r="C80" s="365"/>
      <c r="D80" s="204" t="s">
        <v>235</v>
      </c>
      <c r="E80" s="205">
        <v>0</v>
      </c>
      <c r="F80" s="206">
        <v>839441</v>
      </c>
      <c r="G80" s="206">
        <v>0</v>
      </c>
      <c r="H80" s="209">
        <v>0</v>
      </c>
      <c r="I80" s="209">
        <v>0</v>
      </c>
      <c r="J80" s="209">
        <v>0</v>
      </c>
      <c r="K80" s="209">
        <v>0</v>
      </c>
      <c r="L80" s="209">
        <v>0</v>
      </c>
      <c r="M80" s="209">
        <v>0</v>
      </c>
      <c r="N80" s="209">
        <v>0</v>
      </c>
      <c r="O80" s="209">
        <f>SUM(F80:N80)</f>
        <v>839441</v>
      </c>
    </row>
    <row r="81" spans="1:15" ht="39" customHeight="1" x14ac:dyDescent="0.3">
      <c r="A81" s="362" t="s">
        <v>294</v>
      </c>
      <c r="B81" s="327" t="s">
        <v>249</v>
      </c>
      <c r="C81" s="346" t="s">
        <v>251</v>
      </c>
      <c r="D81" s="204" t="s">
        <v>238</v>
      </c>
      <c r="E81" s="205">
        <f>E82+E83+E84</f>
        <v>0</v>
      </c>
      <c r="F81" s="206">
        <f t="shared" ref="F81:O81" si="33">F82+F83+F84</f>
        <v>40215</v>
      </c>
      <c r="G81" s="206">
        <f t="shared" si="33"/>
        <v>0</v>
      </c>
      <c r="H81" s="206">
        <f t="shared" si="33"/>
        <v>0</v>
      </c>
      <c r="I81" s="206">
        <f t="shared" si="33"/>
        <v>0</v>
      </c>
      <c r="J81" s="206">
        <f t="shared" si="33"/>
        <v>0</v>
      </c>
      <c r="K81" s="206">
        <f t="shared" si="33"/>
        <v>0</v>
      </c>
      <c r="L81" s="206">
        <f t="shared" si="33"/>
        <v>0</v>
      </c>
      <c r="M81" s="206">
        <f t="shared" si="33"/>
        <v>0</v>
      </c>
      <c r="N81" s="206">
        <f t="shared" si="33"/>
        <v>0</v>
      </c>
      <c r="O81" s="206">
        <f t="shared" si="33"/>
        <v>40215</v>
      </c>
    </row>
    <row r="82" spans="1:15" ht="57" customHeight="1" x14ac:dyDescent="0.3">
      <c r="A82" s="363"/>
      <c r="B82" s="328"/>
      <c r="C82" s="347"/>
      <c r="D82" s="286" t="s">
        <v>50</v>
      </c>
      <c r="E82" s="208">
        <v>0</v>
      </c>
      <c r="F82" s="214">
        <v>0</v>
      </c>
      <c r="G82" s="214">
        <v>0</v>
      </c>
      <c r="H82" s="209">
        <v>0</v>
      </c>
      <c r="I82" s="209">
        <v>0</v>
      </c>
      <c r="J82" s="209">
        <v>0</v>
      </c>
      <c r="K82" s="209">
        <v>0</v>
      </c>
      <c r="L82" s="209">
        <v>0</v>
      </c>
      <c r="M82" s="209">
        <v>0</v>
      </c>
      <c r="N82" s="209">
        <v>0</v>
      </c>
      <c r="O82" s="209">
        <f>SUM(E82:N82)</f>
        <v>0</v>
      </c>
    </row>
    <row r="83" spans="1:15" s="181" customFormat="1" ht="92.25" customHeight="1" x14ac:dyDescent="0.3">
      <c r="A83" s="363"/>
      <c r="B83" s="328"/>
      <c r="C83" s="347"/>
      <c r="D83" s="204" t="s">
        <v>236</v>
      </c>
      <c r="E83" s="205">
        <v>0</v>
      </c>
      <c r="F83" s="206">
        <v>0</v>
      </c>
      <c r="G83" s="206">
        <v>0</v>
      </c>
      <c r="H83" s="209">
        <v>0</v>
      </c>
      <c r="I83" s="209">
        <v>0</v>
      </c>
      <c r="J83" s="209">
        <v>0</v>
      </c>
      <c r="K83" s="209">
        <v>0</v>
      </c>
      <c r="L83" s="209">
        <v>0</v>
      </c>
      <c r="M83" s="209">
        <v>0</v>
      </c>
      <c r="N83" s="209">
        <v>0</v>
      </c>
      <c r="O83" s="209">
        <f>SUM(E83:N83)</f>
        <v>0</v>
      </c>
    </row>
    <row r="84" spans="1:15" s="182" customFormat="1" ht="105" x14ac:dyDescent="0.3">
      <c r="A84" s="364"/>
      <c r="B84" s="329"/>
      <c r="C84" s="365"/>
      <c r="D84" s="204" t="s">
        <v>235</v>
      </c>
      <c r="E84" s="205">
        <v>0</v>
      </c>
      <c r="F84" s="206">
        <v>40215</v>
      </c>
      <c r="G84" s="206">
        <v>0</v>
      </c>
      <c r="H84" s="209">
        <v>0</v>
      </c>
      <c r="I84" s="209">
        <v>0</v>
      </c>
      <c r="J84" s="209">
        <v>0</v>
      </c>
      <c r="K84" s="209">
        <v>0</v>
      </c>
      <c r="L84" s="209">
        <v>0</v>
      </c>
      <c r="M84" s="209">
        <v>0</v>
      </c>
      <c r="N84" s="209">
        <v>0</v>
      </c>
      <c r="O84" s="209">
        <f>SUM(E84:N84)</f>
        <v>40215</v>
      </c>
    </row>
    <row r="85" spans="1:15" ht="24.75" customHeight="1" x14ac:dyDescent="0.3">
      <c r="A85" s="369" t="s">
        <v>271</v>
      </c>
      <c r="B85" s="322" t="s">
        <v>250</v>
      </c>
      <c r="C85" s="342"/>
      <c r="D85" s="204" t="s">
        <v>238</v>
      </c>
      <c r="E85" s="229">
        <f>E86+E87+E88</f>
        <v>0</v>
      </c>
      <c r="F85" s="230">
        <f t="shared" ref="F85:N85" si="34">F86+F87+F88</f>
        <v>0</v>
      </c>
      <c r="G85" s="230">
        <f t="shared" si="34"/>
        <v>1493552</v>
      </c>
      <c r="H85" s="230">
        <f t="shared" si="34"/>
        <v>0</v>
      </c>
      <c r="I85" s="230">
        <f t="shared" si="34"/>
        <v>0</v>
      </c>
      <c r="J85" s="230">
        <f t="shared" si="34"/>
        <v>0</v>
      </c>
      <c r="K85" s="230">
        <f t="shared" si="34"/>
        <v>0</v>
      </c>
      <c r="L85" s="230">
        <f t="shared" si="34"/>
        <v>0</v>
      </c>
      <c r="M85" s="230">
        <f t="shared" si="34"/>
        <v>0</v>
      </c>
      <c r="N85" s="230">
        <f t="shared" si="34"/>
        <v>0</v>
      </c>
      <c r="O85" s="230">
        <f>O86+O87+O88</f>
        <v>1493552</v>
      </c>
    </row>
    <row r="86" spans="1:15" ht="71.25" customHeight="1" x14ac:dyDescent="0.3">
      <c r="A86" s="341"/>
      <c r="B86" s="326"/>
      <c r="C86" s="343"/>
      <c r="D86" s="286" t="s">
        <v>50</v>
      </c>
      <c r="E86" s="231">
        <f>E90+E94+E98</f>
        <v>0</v>
      </c>
      <c r="F86" s="232">
        <f t="shared" ref="F86:N88" si="35">F90+F94+F98</f>
        <v>0</v>
      </c>
      <c r="G86" s="232">
        <f t="shared" si="35"/>
        <v>0</v>
      </c>
      <c r="H86" s="232">
        <f t="shared" si="35"/>
        <v>0</v>
      </c>
      <c r="I86" s="232">
        <f t="shared" si="35"/>
        <v>0</v>
      </c>
      <c r="J86" s="232">
        <f t="shared" si="35"/>
        <v>0</v>
      </c>
      <c r="K86" s="232">
        <f t="shared" si="35"/>
        <v>0</v>
      </c>
      <c r="L86" s="232">
        <f t="shared" si="35"/>
        <v>0</v>
      </c>
      <c r="M86" s="232">
        <f t="shared" si="35"/>
        <v>0</v>
      </c>
      <c r="N86" s="232">
        <f t="shared" si="35"/>
        <v>0</v>
      </c>
      <c r="O86" s="232">
        <f>SUM(E86:N86)</f>
        <v>0</v>
      </c>
    </row>
    <row r="87" spans="1:15" s="181" customFormat="1" ht="72" customHeight="1" x14ac:dyDescent="0.3">
      <c r="A87" s="341"/>
      <c r="B87" s="326"/>
      <c r="C87" s="343"/>
      <c r="D87" s="204" t="s">
        <v>236</v>
      </c>
      <c r="E87" s="229">
        <f>E91+E95+E99</f>
        <v>0</v>
      </c>
      <c r="F87" s="230">
        <f t="shared" si="35"/>
        <v>0</v>
      </c>
      <c r="G87" s="230">
        <f t="shared" si="35"/>
        <v>0</v>
      </c>
      <c r="H87" s="230">
        <f t="shared" si="35"/>
        <v>0</v>
      </c>
      <c r="I87" s="230">
        <f t="shared" si="35"/>
        <v>0</v>
      </c>
      <c r="J87" s="230">
        <f t="shared" si="35"/>
        <v>0</v>
      </c>
      <c r="K87" s="230">
        <f t="shared" si="35"/>
        <v>0</v>
      </c>
      <c r="L87" s="230">
        <f t="shared" si="35"/>
        <v>0</v>
      </c>
      <c r="M87" s="230">
        <f t="shared" si="35"/>
        <v>0</v>
      </c>
      <c r="N87" s="230">
        <f t="shared" si="35"/>
        <v>0</v>
      </c>
      <c r="O87" s="232">
        <f>SUM(E87:N87)</f>
        <v>0</v>
      </c>
    </row>
    <row r="88" spans="1:15" s="182" customFormat="1" ht="101.25" customHeight="1" x14ac:dyDescent="0.3">
      <c r="A88" s="357"/>
      <c r="B88" s="323"/>
      <c r="C88" s="360"/>
      <c r="D88" s="204" t="s">
        <v>235</v>
      </c>
      <c r="E88" s="229">
        <f>E92+E96+E100</f>
        <v>0</v>
      </c>
      <c r="F88" s="230">
        <f t="shared" si="35"/>
        <v>0</v>
      </c>
      <c r="G88" s="230">
        <f>G92+G96+G100</f>
        <v>1493552</v>
      </c>
      <c r="H88" s="230">
        <f t="shared" si="35"/>
        <v>0</v>
      </c>
      <c r="I88" s="230">
        <f t="shared" si="35"/>
        <v>0</v>
      </c>
      <c r="J88" s="230">
        <f t="shared" si="35"/>
        <v>0</v>
      </c>
      <c r="K88" s="230">
        <f t="shared" si="35"/>
        <v>0</v>
      </c>
      <c r="L88" s="230">
        <f t="shared" si="35"/>
        <v>0</v>
      </c>
      <c r="M88" s="230">
        <f t="shared" si="35"/>
        <v>0</v>
      </c>
      <c r="N88" s="230">
        <f t="shared" si="35"/>
        <v>0</v>
      </c>
      <c r="O88" s="232">
        <f>SUM(E88:N88)</f>
        <v>1493552</v>
      </c>
    </row>
    <row r="89" spans="1:15" ht="32.25" customHeight="1" x14ac:dyDescent="0.3">
      <c r="A89" s="370" t="s">
        <v>272</v>
      </c>
      <c r="B89" s="327" t="s">
        <v>253</v>
      </c>
      <c r="C89" s="346" t="s">
        <v>252</v>
      </c>
      <c r="D89" s="204" t="s">
        <v>238</v>
      </c>
      <c r="E89" s="205">
        <f>E90+E91+E92</f>
        <v>0</v>
      </c>
      <c r="F89" s="206">
        <f t="shared" ref="F89:N89" si="36">F90+F91+F92</f>
        <v>0</v>
      </c>
      <c r="G89" s="206">
        <f t="shared" si="36"/>
        <v>571000</v>
      </c>
      <c r="H89" s="206">
        <f t="shared" si="36"/>
        <v>0</v>
      </c>
      <c r="I89" s="206">
        <f t="shared" si="36"/>
        <v>0</v>
      </c>
      <c r="J89" s="206">
        <f t="shared" si="36"/>
        <v>0</v>
      </c>
      <c r="K89" s="206">
        <f t="shared" si="36"/>
        <v>0</v>
      </c>
      <c r="L89" s="206">
        <f t="shared" si="36"/>
        <v>0</v>
      </c>
      <c r="M89" s="206">
        <f t="shared" si="36"/>
        <v>0</v>
      </c>
      <c r="N89" s="206">
        <f t="shared" si="36"/>
        <v>0</v>
      </c>
      <c r="O89" s="206">
        <f>O90+O91+O92</f>
        <v>571000</v>
      </c>
    </row>
    <row r="90" spans="1:15" ht="44.25" customHeight="1" x14ac:dyDescent="0.3">
      <c r="A90" s="363"/>
      <c r="B90" s="328"/>
      <c r="C90" s="347"/>
      <c r="D90" s="286" t="s">
        <v>50</v>
      </c>
      <c r="E90" s="208">
        <v>0</v>
      </c>
      <c r="F90" s="214">
        <v>0</v>
      </c>
      <c r="G90" s="214">
        <v>0</v>
      </c>
      <c r="H90" s="209">
        <v>0</v>
      </c>
      <c r="I90" s="209">
        <v>0</v>
      </c>
      <c r="J90" s="209">
        <v>0</v>
      </c>
      <c r="K90" s="209">
        <v>0</v>
      </c>
      <c r="L90" s="209">
        <v>0</v>
      </c>
      <c r="M90" s="209">
        <v>0</v>
      </c>
      <c r="N90" s="209">
        <v>0</v>
      </c>
      <c r="O90" s="209">
        <f>SUM(F90:N90)</f>
        <v>0</v>
      </c>
    </row>
    <row r="91" spans="1:15" s="181" customFormat="1" ht="78.75" customHeight="1" x14ac:dyDescent="0.3">
      <c r="A91" s="363"/>
      <c r="B91" s="328"/>
      <c r="C91" s="347"/>
      <c r="D91" s="204" t="s">
        <v>236</v>
      </c>
      <c r="E91" s="205">
        <v>0</v>
      </c>
      <c r="F91" s="206">
        <v>0</v>
      </c>
      <c r="G91" s="206">
        <v>0</v>
      </c>
      <c r="H91" s="209">
        <v>0</v>
      </c>
      <c r="I91" s="209">
        <v>0</v>
      </c>
      <c r="J91" s="209">
        <v>0</v>
      </c>
      <c r="K91" s="209">
        <v>0</v>
      </c>
      <c r="L91" s="209">
        <v>0</v>
      </c>
      <c r="M91" s="209">
        <v>0</v>
      </c>
      <c r="N91" s="209">
        <v>0</v>
      </c>
      <c r="O91" s="209">
        <f>SUM(F91:N91)</f>
        <v>0</v>
      </c>
    </row>
    <row r="92" spans="1:15" s="182" customFormat="1" ht="104.25" customHeight="1" x14ac:dyDescent="0.3">
      <c r="A92" s="364"/>
      <c r="B92" s="329"/>
      <c r="C92" s="365"/>
      <c r="D92" s="204" t="s">
        <v>235</v>
      </c>
      <c r="E92" s="205">
        <v>0</v>
      </c>
      <c r="F92" s="206">
        <v>0</v>
      </c>
      <c r="G92" s="206">
        <v>571000</v>
      </c>
      <c r="H92" s="209">
        <v>0</v>
      </c>
      <c r="I92" s="209">
        <v>0</v>
      </c>
      <c r="J92" s="209">
        <v>0</v>
      </c>
      <c r="K92" s="209">
        <v>0</v>
      </c>
      <c r="L92" s="209">
        <v>0</v>
      </c>
      <c r="M92" s="209">
        <v>0</v>
      </c>
      <c r="N92" s="209">
        <v>0</v>
      </c>
      <c r="O92" s="209">
        <f>SUM(F92:N92)</f>
        <v>571000</v>
      </c>
    </row>
    <row r="93" spans="1:15" s="182" customFormat="1" ht="42" customHeight="1" x14ac:dyDescent="0.3">
      <c r="A93" s="362" t="s">
        <v>273</v>
      </c>
      <c r="B93" s="327" t="s">
        <v>254</v>
      </c>
      <c r="C93" s="346" t="s">
        <v>252</v>
      </c>
      <c r="D93" s="204" t="s">
        <v>238</v>
      </c>
      <c r="E93" s="205">
        <f>E94+E95+E96</f>
        <v>0</v>
      </c>
      <c r="F93" s="206">
        <f t="shared" ref="F93:N93" si="37">F94+F95+F96</f>
        <v>0</v>
      </c>
      <c r="G93" s="206">
        <f t="shared" si="37"/>
        <v>839552</v>
      </c>
      <c r="H93" s="206">
        <f t="shared" si="37"/>
        <v>0</v>
      </c>
      <c r="I93" s="206">
        <f t="shared" si="37"/>
        <v>0</v>
      </c>
      <c r="J93" s="206">
        <f t="shared" si="37"/>
        <v>0</v>
      </c>
      <c r="K93" s="206">
        <f t="shared" si="37"/>
        <v>0</v>
      </c>
      <c r="L93" s="206">
        <f t="shared" si="37"/>
        <v>0</v>
      </c>
      <c r="M93" s="206">
        <f t="shared" si="37"/>
        <v>0</v>
      </c>
      <c r="N93" s="206">
        <f t="shared" si="37"/>
        <v>0</v>
      </c>
      <c r="O93" s="206">
        <f>O94+O95+O96</f>
        <v>839552</v>
      </c>
    </row>
    <row r="94" spans="1:15" s="182" customFormat="1" ht="55.5" customHeight="1" x14ac:dyDescent="0.3">
      <c r="A94" s="363"/>
      <c r="B94" s="328"/>
      <c r="C94" s="347"/>
      <c r="D94" s="286" t="s">
        <v>50</v>
      </c>
      <c r="E94" s="208">
        <v>0</v>
      </c>
      <c r="F94" s="214">
        <v>0</v>
      </c>
      <c r="G94" s="214">
        <v>0</v>
      </c>
      <c r="H94" s="209">
        <v>0</v>
      </c>
      <c r="I94" s="209">
        <v>0</v>
      </c>
      <c r="J94" s="209">
        <v>0</v>
      </c>
      <c r="K94" s="209">
        <v>0</v>
      </c>
      <c r="L94" s="209">
        <v>0</v>
      </c>
      <c r="M94" s="209">
        <v>0</v>
      </c>
      <c r="N94" s="209">
        <v>0</v>
      </c>
      <c r="O94" s="209">
        <f>SUM(E94:N94)</f>
        <v>0</v>
      </c>
    </row>
    <row r="95" spans="1:15" s="182" customFormat="1" ht="74.25" customHeight="1" x14ac:dyDescent="0.3">
      <c r="A95" s="363"/>
      <c r="B95" s="328"/>
      <c r="C95" s="347"/>
      <c r="D95" s="204" t="s">
        <v>236</v>
      </c>
      <c r="E95" s="205">
        <v>0</v>
      </c>
      <c r="F95" s="206">
        <v>0</v>
      </c>
      <c r="G95" s="206">
        <v>0</v>
      </c>
      <c r="H95" s="209">
        <v>0</v>
      </c>
      <c r="I95" s="209">
        <v>0</v>
      </c>
      <c r="J95" s="209">
        <v>0</v>
      </c>
      <c r="K95" s="209">
        <v>0</v>
      </c>
      <c r="L95" s="209">
        <v>0</v>
      </c>
      <c r="M95" s="209">
        <v>0</v>
      </c>
      <c r="N95" s="209">
        <v>0</v>
      </c>
      <c r="O95" s="209">
        <f>SUM(E95:N95)</f>
        <v>0</v>
      </c>
    </row>
    <row r="96" spans="1:15" s="182" customFormat="1" ht="104.25" customHeight="1" x14ac:dyDescent="0.3">
      <c r="A96" s="364"/>
      <c r="B96" s="329"/>
      <c r="C96" s="365"/>
      <c r="D96" s="204" t="s">
        <v>235</v>
      </c>
      <c r="E96" s="205">
        <v>0</v>
      </c>
      <c r="F96" s="206">
        <v>0</v>
      </c>
      <c r="G96" s="206">
        <v>839552</v>
      </c>
      <c r="H96" s="209">
        <v>0</v>
      </c>
      <c r="I96" s="209">
        <v>0</v>
      </c>
      <c r="J96" s="209">
        <v>0</v>
      </c>
      <c r="K96" s="209">
        <v>0</v>
      </c>
      <c r="L96" s="209">
        <v>0</v>
      </c>
      <c r="M96" s="209">
        <v>0</v>
      </c>
      <c r="N96" s="209">
        <v>0</v>
      </c>
      <c r="O96" s="209">
        <f>SUM(E96:N96)</f>
        <v>839552</v>
      </c>
    </row>
    <row r="97" spans="1:15" s="182" customFormat="1" ht="33" customHeight="1" x14ac:dyDescent="0.3">
      <c r="A97" s="362" t="s">
        <v>274</v>
      </c>
      <c r="B97" s="327" t="s">
        <v>255</v>
      </c>
      <c r="C97" s="346" t="s">
        <v>252</v>
      </c>
      <c r="D97" s="204" t="s">
        <v>238</v>
      </c>
      <c r="E97" s="205">
        <f>E98+E99+E100</f>
        <v>0</v>
      </c>
      <c r="F97" s="206">
        <f t="shared" ref="F97:N97" si="38">F98+F99+F100</f>
        <v>0</v>
      </c>
      <c r="G97" s="206">
        <f t="shared" si="38"/>
        <v>83000</v>
      </c>
      <c r="H97" s="206">
        <f t="shared" si="38"/>
        <v>0</v>
      </c>
      <c r="I97" s="206">
        <f t="shared" si="38"/>
        <v>0</v>
      </c>
      <c r="J97" s="206">
        <f t="shared" si="38"/>
        <v>0</v>
      </c>
      <c r="K97" s="206">
        <f t="shared" si="38"/>
        <v>0</v>
      </c>
      <c r="L97" s="206">
        <f t="shared" si="38"/>
        <v>0</v>
      </c>
      <c r="M97" s="206">
        <f t="shared" si="38"/>
        <v>0</v>
      </c>
      <c r="N97" s="206">
        <f t="shared" si="38"/>
        <v>0</v>
      </c>
      <c r="O97" s="206">
        <f>O98+O99+O100</f>
        <v>83000</v>
      </c>
    </row>
    <row r="98" spans="1:15" s="182" customFormat="1" ht="45" customHeight="1" x14ac:dyDescent="0.3">
      <c r="A98" s="363"/>
      <c r="B98" s="328"/>
      <c r="C98" s="347"/>
      <c r="D98" s="286" t="s">
        <v>50</v>
      </c>
      <c r="E98" s="208">
        <v>0</v>
      </c>
      <c r="F98" s="214">
        <v>0</v>
      </c>
      <c r="G98" s="214">
        <v>0</v>
      </c>
      <c r="H98" s="209">
        <v>0</v>
      </c>
      <c r="I98" s="209">
        <v>0</v>
      </c>
      <c r="J98" s="209">
        <v>0</v>
      </c>
      <c r="K98" s="209">
        <v>0</v>
      </c>
      <c r="L98" s="209">
        <v>0</v>
      </c>
      <c r="M98" s="209">
        <v>0</v>
      </c>
      <c r="N98" s="209">
        <v>0</v>
      </c>
      <c r="O98" s="209">
        <f>SUM(E98:N98)</f>
        <v>0</v>
      </c>
    </row>
    <row r="99" spans="1:15" s="182" customFormat="1" ht="72" customHeight="1" x14ac:dyDescent="0.3">
      <c r="A99" s="363"/>
      <c r="B99" s="328"/>
      <c r="C99" s="347"/>
      <c r="D99" s="204" t="s">
        <v>236</v>
      </c>
      <c r="E99" s="205">
        <v>0</v>
      </c>
      <c r="F99" s="206">
        <v>0</v>
      </c>
      <c r="G99" s="206">
        <v>0</v>
      </c>
      <c r="H99" s="209">
        <v>0</v>
      </c>
      <c r="I99" s="209">
        <v>0</v>
      </c>
      <c r="J99" s="209">
        <v>0</v>
      </c>
      <c r="K99" s="209">
        <v>0</v>
      </c>
      <c r="L99" s="209">
        <v>0</v>
      </c>
      <c r="M99" s="209">
        <v>0</v>
      </c>
      <c r="N99" s="209">
        <v>0</v>
      </c>
      <c r="O99" s="209">
        <f>SUM(E99:N99)</f>
        <v>0</v>
      </c>
    </row>
    <row r="100" spans="1:15" s="182" customFormat="1" ht="101.25" customHeight="1" x14ac:dyDescent="0.3">
      <c r="A100" s="364"/>
      <c r="B100" s="329"/>
      <c r="C100" s="365"/>
      <c r="D100" s="204" t="s">
        <v>235</v>
      </c>
      <c r="E100" s="205">
        <v>0</v>
      </c>
      <c r="F100" s="206">
        <v>0</v>
      </c>
      <c r="G100" s="206">
        <v>83000</v>
      </c>
      <c r="H100" s="209">
        <v>0</v>
      </c>
      <c r="I100" s="209">
        <v>0</v>
      </c>
      <c r="J100" s="209">
        <v>0</v>
      </c>
      <c r="K100" s="209">
        <v>0</v>
      </c>
      <c r="L100" s="209">
        <v>0</v>
      </c>
      <c r="M100" s="209">
        <v>0</v>
      </c>
      <c r="N100" s="209">
        <v>0</v>
      </c>
      <c r="O100" s="209">
        <f>SUM(E100:N100)</f>
        <v>83000</v>
      </c>
    </row>
    <row r="101" spans="1:15" s="182" customFormat="1" ht="31.5" customHeight="1" x14ac:dyDescent="0.3">
      <c r="A101" s="369" t="s">
        <v>277</v>
      </c>
      <c r="B101" s="322" t="s">
        <v>347</v>
      </c>
      <c r="C101" s="342"/>
      <c r="D101" s="204" t="s">
        <v>238</v>
      </c>
      <c r="E101" s="229">
        <f>SUM(E102:E104)</f>
        <v>0</v>
      </c>
      <c r="F101" s="229">
        <f t="shared" ref="F101:N101" si="39">SUM(F102:F104)</f>
        <v>0</v>
      </c>
      <c r="G101" s="229">
        <f t="shared" si="39"/>
        <v>0</v>
      </c>
      <c r="H101" s="229">
        <f t="shared" si="39"/>
        <v>800000</v>
      </c>
      <c r="I101" s="229">
        <f t="shared" si="39"/>
        <v>0</v>
      </c>
      <c r="J101" s="233">
        <f>SUM(J102:J104)</f>
        <v>32614888.079999998</v>
      </c>
      <c r="K101" s="233">
        <f t="shared" si="39"/>
        <v>143000</v>
      </c>
      <c r="L101" s="229">
        <f t="shared" si="39"/>
        <v>0</v>
      </c>
      <c r="M101" s="229">
        <f t="shared" si="39"/>
        <v>0</v>
      </c>
      <c r="N101" s="229">
        <f t="shared" si="39"/>
        <v>0</v>
      </c>
      <c r="O101" s="230">
        <f>SUM(O102:O104)</f>
        <v>33557888.079999998</v>
      </c>
    </row>
    <row r="102" spans="1:15" s="182" customFormat="1" ht="48.75" customHeight="1" x14ac:dyDescent="0.3">
      <c r="A102" s="341"/>
      <c r="B102" s="326"/>
      <c r="C102" s="343"/>
      <c r="D102" s="286" t="s">
        <v>50</v>
      </c>
      <c r="E102" s="231">
        <v>0</v>
      </c>
      <c r="F102" s="232">
        <v>0</v>
      </c>
      <c r="G102" s="232">
        <v>0</v>
      </c>
      <c r="H102" s="234">
        <v>0</v>
      </c>
      <c r="I102" s="234">
        <v>0</v>
      </c>
      <c r="J102" s="234">
        <v>0</v>
      </c>
      <c r="K102" s="234">
        <v>0</v>
      </c>
      <c r="L102" s="234">
        <v>0</v>
      </c>
      <c r="M102" s="234">
        <v>0</v>
      </c>
      <c r="N102" s="234">
        <v>0</v>
      </c>
      <c r="O102" s="234">
        <f>SUM(E102:N102)</f>
        <v>0</v>
      </c>
    </row>
    <row r="103" spans="1:15" s="182" customFormat="1" ht="96.75" customHeight="1" x14ac:dyDescent="0.3">
      <c r="A103" s="341"/>
      <c r="B103" s="326"/>
      <c r="C103" s="343"/>
      <c r="D103" s="204" t="s">
        <v>236</v>
      </c>
      <c r="E103" s="229">
        <v>0</v>
      </c>
      <c r="F103" s="230">
        <v>0</v>
      </c>
      <c r="G103" s="230">
        <v>0</v>
      </c>
      <c r="H103" s="234">
        <v>0</v>
      </c>
      <c r="I103" s="234">
        <v>0</v>
      </c>
      <c r="J103" s="278">
        <f>J107+J111</f>
        <v>32288739.199999999</v>
      </c>
      <c r="K103" s="234">
        <v>0</v>
      </c>
      <c r="L103" s="234">
        <v>0</v>
      </c>
      <c r="M103" s="234">
        <v>0</v>
      </c>
      <c r="N103" s="234">
        <v>0</v>
      </c>
      <c r="O103" s="234">
        <f>SUM(E103:N103)</f>
        <v>32288739.199999999</v>
      </c>
    </row>
    <row r="104" spans="1:15" s="182" customFormat="1" ht="208.9" customHeight="1" x14ac:dyDescent="0.3">
      <c r="A104" s="357"/>
      <c r="B104" s="323"/>
      <c r="C104" s="360"/>
      <c r="D104" s="204" t="s">
        <v>235</v>
      </c>
      <c r="E104" s="229">
        <v>0</v>
      </c>
      <c r="F104" s="230">
        <v>0</v>
      </c>
      <c r="G104" s="230">
        <v>0</v>
      </c>
      <c r="H104" s="234">
        <f>H108</f>
        <v>800000</v>
      </c>
      <c r="I104" s="234">
        <v>0</v>
      </c>
      <c r="J104" s="234">
        <f>J108+J113+J112</f>
        <v>326148.88</v>
      </c>
      <c r="K104" s="234">
        <f>SUM(K114)</f>
        <v>143000</v>
      </c>
      <c r="L104" s="234">
        <v>0</v>
      </c>
      <c r="M104" s="234">
        <v>0</v>
      </c>
      <c r="N104" s="234">
        <v>0</v>
      </c>
      <c r="O104" s="234">
        <f>SUM(E104:N104)</f>
        <v>1269148.8799999999</v>
      </c>
    </row>
    <row r="105" spans="1:15" s="182" customFormat="1" ht="35.25" customHeight="1" x14ac:dyDescent="0.3">
      <c r="A105" s="327" t="s">
        <v>308</v>
      </c>
      <c r="B105" s="328" t="s">
        <v>348</v>
      </c>
      <c r="C105" s="328" t="s">
        <v>311</v>
      </c>
      <c r="D105" s="204" t="s">
        <v>238</v>
      </c>
      <c r="E105" s="205">
        <f>SUM(E106:E108)</f>
        <v>0</v>
      </c>
      <c r="F105" s="205">
        <f t="shared" ref="F105:O105" si="40">SUM(F106:F108)</f>
        <v>0</v>
      </c>
      <c r="G105" s="205">
        <f t="shared" si="40"/>
        <v>0</v>
      </c>
      <c r="H105" s="205">
        <f t="shared" si="40"/>
        <v>800000</v>
      </c>
      <c r="I105" s="205">
        <f t="shared" si="40"/>
        <v>0</v>
      </c>
      <c r="J105" s="205">
        <f t="shared" si="40"/>
        <v>0</v>
      </c>
      <c r="K105" s="205">
        <f t="shared" si="40"/>
        <v>0</v>
      </c>
      <c r="L105" s="205">
        <f t="shared" si="40"/>
        <v>0</v>
      </c>
      <c r="M105" s="205">
        <f t="shared" si="40"/>
        <v>0</v>
      </c>
      <c r="N105" s="205">
        <f t="shared" si="40"/>
        <v>0</v>
      </c>
      <c r="O105" s="205">
        <f t="shared" si="40"/>
        <v>800000</v>
      </c>
    </row>
    <row r="106" spans="1:15" s="182" customFormat="1" ht="75" customHeight="1" x14ac:dyDescent="0.3">
      <c r="A106" s="344"/>
      <c r="B106" s="344"/>
      <c r="C106" s="344"/>
      <c r="D106" s="286" t="s">
        <v>50</v>
      </c>
      <c r="E106" s="205">
        <v>0</v>
      </c>
      <c r="F106" s="206">
        <v>0</v>
      </c>
      <c r="G106" s="206">
        <v>0</v>
      </c>
      <c r="H106" s="209">
        <v>0</v>
      </c>
      <c r="I106" s="209">
        <v>0</v>
      </c>
      <c r="J106" s="209">
        <v>0</v>
      </c>
      <c r="K106" s="209">
        <v>0</v>
      </c>
      <c r="L106" s="209">
        <v>0</v>
      </c>
      <c r="M106" s="209">
        <v>0</v>
      </c>
      <c r="N106" s="209">
        <v>0</v>
      </c>
      <c r="O106" s="209">
        <f>SUM(E106:N106)</f>
        <v>0</v>
      </c>
    </row>
    <row r="107" spans="1:15" s="182" customFormat="1" ht="68.25" customHeight="1" x14ac:dyDescent="0.3">
      <c r="A107" s="344"/>
      <c r="B107" s="344"/>
      <c r="C107" s="344"/>
      <c r="D107" s="204" t="s">
        <v>236</v>
      </c>
      <c r="E107" s="205">
        <v>0</v>
      </c>
      <c r="F107" s="206">
        <v>0</v>
      </c>
      <c r="G107" s="206">
        <v>0</v>
      </c>
      <c r="H107" s="209">
        <v>0</v>
      </c>
      <c r="I107" s="209">
        <v>0</v>
      </c>
      <c r="J107" s="209">
        <v>0</v>
      </c>
      <c r="K107" s="209">
        <v>0</v>
      </c>
      <c r="L107" s="209">
        <v>0</v>
      </c>
      <c r="M107" s="209">
        <v>0</v>
      </c>
      <c r="N107" s="209">
        <v>0</v>
      </c>
      <c r="O107" s="209">
        <f t="shared" ref="O107:O108" si="41">SUM(E107:N107)</f>
        <v>0</v>
      </c>
    </row>
    <row r="108" spans="1:15" s="182" customFormat="1" ht="351.75" customHeight="1" x14ac:dyDescent="0.3">
      <c r="A108" s="345"/>
      <c r="B108" s="345"/>
      <c r="C108" s="345"/>
      <c r="D108" s="204" t="s">
        <v>235</v>
      </c>
      <c r="E108" s="205">
        <v>0</v>
      </c>
      <c r="F108" s="206">
        <v>0</v>
      </c>
      <c r="G108" s="206">
        <v>0</v>
      </c>
      <c r="H108" s="209">
        <v>800000</v>
      </c>
      <c r="I108" s="209">
        <v>0</v>
      </c>
      <c r="J108" s="209">
        <v>0</v>
      </c>
      <c r="K108" s="209">
        <v>0</v>
      </c>
      <c r="L108" s="209">
        <v>0</v>
      </c>
      <c r="M108" s="209">
        <v>0</v>
      </c>
      <c r="N108" s="209">
        <v>0</v>
      </c>
      <c r="O108" s="209">
        <f t="shared" si="41"/>
        <v>800000</v>
      </c>
    </row>
    <row r="109" spans="1:15" s="182" customFormat="1" ht="100.5" customHeight="1" x14ac:dyDescent="0.3">
      <c r="A109" s="327" t="s">
        <v>336</v>
      </c>
      <c r="B109" s="328" t="s">
        <v>346</v>
      </c>
      <c r="C109" s="328" t="s">
        <v>264</v>
      </c>
      <c r="D109" s="204" t="s">
        <v>238</v>
      </c>
      <c r="E109" s="205">
        <f>SUM(E110:E113)</f>
        <v>0</v>
      </c>
      <c r="F109" s="205">
        <f t="shared" ref="F109:O109" si="42">SUM(F110:F113)</f>
        <v>0</v>
      </c>
      <c r="G109" s="205">
        <f t="shared" si="42"/>
        <v>0</v>
      </c>
      <c r="H109" s="205">
        <f t="shared" si="42"/>
        <v>0</v>
      </c>
      <c r="I109" s="205">
        <f t="shared" si="42"/>
        <v>0</v>
      </c>
      <c r="J109" s="235">
        <f>SUM(J110:J113)</f>
        <v>32614888.079999998</v>
      </c>
      <c r="K109" s="205">
        <f t="shared" si="42"/>
        <v>0</v>
      </c>
      <c r="L109" s="205">
        <f t="shared" si="42"/>
        <v>0</v>
      </c>
      <c r="M109" s="205">
        <f t="shared" si="42"/>
        <v>0</v>
      </c>
      <c r="N109" s="205">
        <f t="shared" si="42"/>
        <v>0</v>
      </c>
      <c r="O109" s="235">
        <f t="shared" si="42"/>
        <v>32614888.079999998</v>
      </c>
    </row>
    <row r="110" spans="1:15" s="182" customFormat="1" ht="100.5" customHeight="1" x14ac:dyDescent="0.3">
      <c r="A110" s="344"/>
      <c r="B110" s="344"/>
      <c r="C110" s="344"/>
      <c r="D110" s="286" t="s">
        <v>50</v>
      </c>
      <c r="E110" s="205">
        <v>0</v>
      </c>
      <c r="F110" s="206">
        <v>0</v>
      </c>
      <c r="G110" s="206">
        <v>0</v>
      </c>
      <c r="H110" s="209">
        <v>0</v>
      </c>
      <c r="I110" s="209">
        <v>0</v>
      </c>
      <c r="J110" s="209">
        <v>0</v>
      </c>
      <c r="K110" s="209">
        <v>0</v>
      </c>
      <c r="L110" s="209">
        <v>0</v>
      </c>
      <c r="M110" s="209">
        <v>0</v>
      </c>
      <c r="N110" s="209">
        <v>0</v>
      </c>
      <c r="O110" s="209">
        <f>SUM(E110:N110)</f>
        <v>0</v>
      </c>
    </row>
    <row r="111" spans="1:15" s="182" customFormat="1" ht="100.5" customHeight="1" x14ac:dyDescent="0.3">
      <c r="A111" s="344"/>
      <c r="B111" s="344"/>
      <c r="C111" s="344"/>
      <c r="D111" s="204" t="s">
        <v>236</v>
      </c>
      <c r="E111" s="205">
        <v>0</v>
      </c>
      <c r="F111" s="206">
        <v>0</v>
      </c>
      <c r="G111" s="206">
        <v>0</v>
      </c>
      <c r="H111" s="209">
        <v>0</v>
      </c>
      <c r="I111" s="209">
        <v>0</v>
      </c>
      <c r="J111" s="279">
        <v>32288739.199999999</v>
      </c>
      <c r="K111" s="209">
        <v>0</v>
      </c>
      <c r="L111" s="209">
        <v>0</v>
      </c>
      <c r="M111" s="209">
        <v>0</v>
      </c>
      <c r="N111" s="209">
        <v>0</v>
      </c>
      <c r="O111" s="209">
        <f t="shared" ref="O111:O113" si="43">SUM(E111:N111)</f>
        <v>32288739.199999999</v>
      </c>
    </row>
    <row r="112" spans="1:15" s="182" customFormat="1" ht="100.5" customHeight="1" x14ac:dyDescent="0.3">
      <c r="A112" s="344"/>
      <c r="B112" s="344"/>
      <c r="C112" s="344"/>
      <c r="D112" s="204" t="s">
        <v>349</v>
      </c>
      <c r="E112" s="205">
        <v>0</v>
      </c>
      <c r="F112" s="206">
        <v>0</v>
      </c>
      <c r="G112" s="206">
        <v>0</v>
      </c>
      <c r="H112" s="209">
        <v>0</v>
      </c>
      <c r="I112" s="209">
        <v>0</v>
      </c>
      <c r="J112" s="209">
        <v>52183.82</v>
      </c>
      <c r="K112" s="209"/>
      <c r="L112" s="209"/>
      <c r="M112" s="209"/>
      <c r="N112" s="209"/>
      <c r="O112" s="209">
        <f t="shared" si="43"/>
        <v>52183.82</v>
      </c>
    </row>
    <row r="113" spans="1:15" s="182" customFormat="1" ht="111" customHeight="1" x14ac:dyDescent="0.3">
      <c r="A113" s="345"/>
      <c r="B113" s="345"/>
      <c r="C113" s="345"/>
      <c r="D113" s="204" t="s">
        <v>235</v>
      </c>
      <c r="E113" s="205">
        <v>0</v>
      </c>
      <c r="F113" s="206">
        <v>0</v>
      </c>
      <c r="G113" s="206">
        <v>0</v>
      </c>
      <c r="H113" s="209">
        <v>0</v>
      </c>
      <c r="I113" s="209">
        <v>0</v>
      </c>
      <c r="J113" s="209">
        <v>273965.06</v>
      </c>
      <c r="K113" s="209">
        <v>0</v>
      </c>
      <c r="L113" s="209">
        <v>0</v>
      </c>
      <c r="M113" s="209">
        <v>0</v>
      </c>
      <c r="N113" s="209">
        <v>0</v>
      </c>
      <c r="O113" s="209">
        <f t="shared" si="43"/>
        <v>273965.06</v>
      </c>
    </row>
    <row r="114" spans="1:15" s="182" customFormat="1" ht="84.75" customHeight="1" x14ac:dyDescent="0.3">
      <c r="A114" s="373" t="s">
        <v>364</v>
      </c>
      <c r="B114" s="371" t="s">
        <v>365</v>
      </c>
      <c r="C114" s="288" t="s">
        <v>252</v>
      </c>
      <c r="D114" s="237" t="s">
        <v>238</v>
      </c>
      <c r="E114" s="229"/>
      <c r="F114" s="230"/>
      <c r="G114" s="230"/>
      <c r="H114" s="234"/>
      <c r="I114" s="234"/>
      <c r="J114" s="234"/>
      <c r="K114" s="234">
        <v>143000</v>
      </c>
      <c r="L114" s="209"/>
      <c r="M114" s="209"/>
      <c r="N114" s="209"/>
      <c r="O114" s="209"/>
    </row>
    <row r="115" spans="1:15" s="182" customFormat="1" ht="362.25" customHeight="1" x14ac:dyDescent="0.3">
      <c r="A115" s="374"/>
      <c r="B115" s="372"/>
      <c r="C115" s="238"/>
      <c r="D115" s="204" t="s">
        <v>235</v>
      </c>
      <c r="E115" s="205"/>
      <c r="F115" s="206"/>
      <c r="G115" s="206"/>
      <c r="H115" s="209"/>
      <c r="I115" s="209"/>
      <c r="J115" s="209"/>
      <c r="K115" s="209">
        <v>143000</v>
      </c>
      <c r="L115" s="209"/>
      <c r="M115" s="209"/>
      <c r="N115" s="209"/>
      <c r="O115" s="209"/>
    </row>
    <row r="116" spans="1:15" ht="45.75" customHeight="1" x14ac:dyDescent="0.3">
      <c r="A116" s="340" t="s">
        <v>278</v>
      </c>
      <c r="B116" s="322" t="s">
        <v>325</v>
      </c>
      <c r="C116" s="342"/>
      <c r="D116" s="204" t="s">
        <v>238</v>
      </c>
      <c r="E116" s="229">
        <f>E117+E118+E119</f>
        <v>0</v>
      </c>
      <c r="F116" s="230">
        <f t="shared" ref="F116:O116" si="44">F117+F118+F119</f>
        <v>0</v>
      </c>
      <c r="G116" s="230">
        <f t="shared" si="44"/>
        <v>0</v>
      </c>
      <c r="H116" s="230">
        <f>H117+H118+H119</f>
        <v>7509051.2699999996</v>
      </c>
      <c r="I116" s="230">
        <f t="shared" si="44"/>
        <v>27000</v>
      </c>
      <c r="J116" s="230">
        <f>J120+J124+J128+J130+J132+J136</f>
        <v>5070165.33</v>
      </c>
      <c r="K116" s="230">
        <f>K120+K124+K128+K130+K132+K136+K140+K143</f>
        <v>6060606.0599999996</v>
      </c>
      <c r="L116" s="230">
        <f t="shared" ref="L116:N116" si="45">L120+L124+L128+L130+L132+L136</f>
        <v>0</v>
      </c>
      <c r="M116" s="230">
        <f t="shared" si="45"/>
        <v>0</v>
      </c>
      <c r="N116" s="230">
        <f t="shared" si="45"/>
        <v>0</v>
      </c>
      <c r="O116" s="230">
        <f t="shared" si="44"/>
        <v>18666822.66</v>
      </c>
    </row>
    <row r="117" spans="1:15" ht="56.25" customHeight="1" x14ac:dyDescent="0.3">
      <c r="A117" s="341"/>
      <c r="B117" s="326"/>
      <c r="C117" s="343"/>
      <c r="D117" s="286" t="s">
        <v>50</v>
      </c>
      <c r="E117" s="231">
        <f>E121+E160</f>
        <v>0</v>
      </c>
      <c r="F117" s="232">
        <f>F121+F160</f>
        <v>0</v>
      </c>
      <c r="G117" s="232">
        <f>G121+G160</f>
        <v>0</v>
      </c>
      <c r="H117" s="232">
        <f>H121+H160</f>
        <v>0</v>
      </c>
      <c r="I117" s="232">
        <f>I121+I160</f>
        <v>0</v>
      </c>
      <c r="J117" s="232">
        <f>J121+J125+J133+J137</f>
        <v>0</v>
      </c>
      <c r="K117" s="232">
        <f>K121+K125+K133+K137</f>
        <v>0</v>
      </c>
      <c r="L117" s="232">
        <f>L121+L160</f>
        <v>0</v>
      </c>
      <c r="M117" s="232">
        <f>M121+M160</f>
        <v>0</v>
      </c>
      <c r="N117" s="232">
        <f>N121+N160</f>
        <v>0</v>
      </c>
      <c r="O117" s="234">
        <f>SUM(E117:N117)</f>
        <v>0</v>
      </c>
    </row>
    <row r="118" spans="1:15" s="181" customFormat="1" ht="64.5" customHeight="1" x14ac:dyDescent="0.3">
      <c r="A118" s="341"/>
      <c r="B118" s="326"/>
      <c r="C118" s="343"/>
      <c r="D118" s="204" t="s">
        <v>236</v>
      </c>
      <c r="E118" s="229">
        <f>E122+E161</f>
        <v>0</v>
      </c>
      <c r="F118" s="230">
        <f>F122+F161</f>
        <v>0</v>
      </c>
      <c r="G118" s="230">
        <f>G122+G161</f>
        <v>0</v>
      </c>
      <c r="H118" s="230">
        <f>H122+H126</f>
        <v>6000000</v>
      </c>
      <c r="I118" s="230">
        <f>I122+I126</f>
        <v>0</v>
      </c>
      <c r="J118" s="230">
        <f>J122+J126+J134+J138</f>
        <v>4969701.7799999993</v>
      </c>
      <c r="K118" s="230">
        <f>K122+K126+K134+K138+K141+K144</f>
        <v>6000000</v>
      </c>
      <c r="L118" s="230">
        <f t="shared" ref="L118:N118" si="46">L122+L126</f>
        <v>0</v>
      </c>
      <c r="M118" s="230">
        <f t="shared" si="46"/>
        <v>0</v>
      </c>
      <c r="N118" s="230">
        <f t="shared" si="46"/>
        <v>0</v>
      </c>
      <c r="O118" s="234">
        <f>SUM(E118:N118)</f>
        <v>16969701.780000001</v>
      </c>
    </row>
    <row r="119" spans="1:15" s="182" customFormat="1" ht="119.25" customHeight="1" x14ac:dyDescent="0.3">
      <c r="A119" s="357"/>
      <c r="B119" s="323"/>
      <c r="C119" s="360"/>
      <c r="D119" s="204" t="s">
        <v>235</v>
      </c>
      <c r="E119" s="229">
        <f>E123+E127+E129</f>
        <v>0</v>
      </c>
      <c r="F119" s="229">
        <f>F123+F127+F129</f>
        <v>0</v>
      </c>
      <c r="G119" s="229">
        <f>G123+G127+G129</f>
        <v>0</v>
      </c>
      <c r="H119" s="230">
        <f>H123+H127</f>
        <v>1509051.27</v>
      </c>
      <c r="I119" s="230">
        <f>I123+I127+I129</f>
        <v>27000</v>
      </c>
      <c r="J119" s="230">
        <f>J123+J127+J131+J135+J139</f>
        <v>100463.55</v>
      </c>
      <c r="K119" s="230">
        <f>K123+K127+K131+K135+K139+K142+K145</f>
        <v>60606.06</v>
      </c>
      <c r="L119" s="230">
        <f>L123+L127+L129</f>
        <v>0</v>
      </c>
      <c r="M119" s="230">
        <f>M123+M127+M129</f>
        <v>0</v>
      </c>
      <c r="N119" s="230">
        <f>N123+N127+N129</f>
        <v>0</v>
      </c>
      <c r="O119" s="234">
        <f>SUM(E119:N119)</f>
        <v>1697120.8800000001</v>
      </c>
    </row>
    <row r="120" spans="1:15" s="182" customFormat="1" ht="33" customHeight="1" x14ac:dyDescent="0.3">
      <c r="A120" s="370" t="s">
        <v>279</v>
      </c>
      <c r="B120" s="327" t="s">
        <v>309</v>
      </c>
      <c r="C120" s="346" t="s">
        <v>264</v>
      </c>
      <c r="D120" s="204" t="s">
        <v>238</v>
      </c>
      <c r="E120" s="205">
        <f>E121+E122+E123</f>
        <v>0</v>
      </c>
      <c r="F120" s="206">
        <f t="shared" ref="F120:O120" si="47">F121+F122+F123</f>
        <v>0</v>
      </c>
      <c r="G120" s="206">
        <f t="shared" si="47"/>
        <v>0</v>
      </c>
      <c r="H120" s="206">
        <f>H121+H122+H123</f>
        <v>4478748.24</v>
      </c>
      <c r="I120" s="206">
        <f t="shared" si="47"/>
        <v>0</v>
      </c>
      <c r="J120" s="206">
        <f t="shared" si="47"/>
        <v>0</v>
      </c>
      <c r="K120" s="206">
        <f t="shared" si="47"/>
        <v>0</v>
      </c>
      <c r="L120" s="206">
        <f t="shared" si="47"/>
        <v>0</v>
      </c>
      <c r="M120" s="206">
        <f t="shared" si="47"/>
        <v>0</v>
      </c>
      <c r="N120" s="206">
        <f t="shared" si="47"/>
        <v>0</v>
      </c>
      <c r="O120" s="206">
        <f t="shared" si="47"/>
        <v>4478748.24</v>
      </c>
    </row>
    <row r="121" spans="1:15" s="182" customFormat="1" ht="42.75" customHeight="1" x14ac:dyDescent="0.3">
      <c r="A121" s="363"/>
      <c r="B121" s="328"/>
      <c r="C121" s="347"/>
      <c r="D121" s="286" t="s">
        <v>50</v>
      </c>
      <c r="E121" s="208">
        <v>0</v>
      </c>
      <c r="F121" s="214">
        <v>0</v>
      </c>
      <c r="G121" s="214">
        <v>0</v>
      </c>
      <c r="H121" s="209">
        <v>0</v>
      </c>
      <c r="I121" s="209">
        <v>0</v>
      </c>
      <c r="J121" s="209">
        <v>0</v>
      </c>
      <c r="K121" s="209">
        <v>0</v>
      </c>
      <c r="L121" s="209">
        <v>0</v>
      </c>
      <c r="M121" s="209">
        <v>0</v>
      </c>
      <c r="N121" s="209">
        <v>0</v>
      </c>
      <c r="O121" s="209">
        <f>SUM(E121:N121)</f>
        <v>0</v>
      </c>
    </row>
    <row r="122" spans="1:15" s="182" customFormat="1" ht="69" customHeight="1" x14ac:dyDescent="0.3">
      <c r="A122" s="363"/>
      <c r="B122" s="328"/>
      <c r="C122" s="347"/>
      <c r="D122" s="204" t="s">
        <v>236</v>
      </c>
      <c r="E122" s="205">
        <v>0</v>
      </c>
      <c r="F122" s="206">
        <v>0</v>
      </c>
      <c r="G122" s="206">
        <v>0</v>
      </c>
      <c r="H122" s="209">
        <v>3000000</v>
      </c>
      <c r="I122" s="209">
        <v>0</v>
      </c>
      <c r="J122" s="209">
        <v>0</v>
      </c>
      <c r="K122" s="209">
        <v>0</v>
      </c>
      <c r="L122" s="209">
        <v>0</v>
      </c>
      <c r="M122" s="209">
        <v>0</v>
      </c>
      <c r="N122" s="209">
        <v>0</v>
      </c>
      <c r="O122" s="209">
        <f>SUM(E122:N122)</f>
        <v>3000000</v>
      </c>
    </row>
    <row r="123" spans="1:15" s="182" customFormat="1" ht="103.5" customHeight="1" x14ac:dyDescent="0.3">
      <c r="A123" s="364"/>
      <c r="B123" s="329"/>
      <c r="C123" s="365"/>
      <c r="D123" s="204" t="s">
        <v>235</v>
      </c>
      <c r="E123" s="205">
        <v>0</v>
      </c>
      <c r="F123" s="206">
        <v>0</v>
      </c>
      <c r="G123" s="206">
        <v>0</v>
      </c>
      <c r="H123" s="209">
        <v>1478748.24</v>
      </c>
      <c r="I123" s="209">
        <v>0</v>
      </c>
      <c r="J123" s="209">
        <v>0</v>
      </c>
      <c r="K123" s="209">
        <v>0</v>
      </c>
      <c r="L123" s="209">
        <v>0</v>
      </c>
      <c r="M123" s="209">
        <v>0</v>
      </c>
      <c r="N123" s="209">
        <v>0</v>
      </c>
      <c r="O123" s="209">
        <f>SUM(E123:N123)</f>
        <v>1478748.24</v>
      </c>
    </row>
    <row r="124" spans="1:15" s="182" customFormat="1" ht="87" customHeight="1" x14ac:dyDescent="0.3">
      <c r="A124" s="370" t="s">
        <v>280</v>
      </c>
      <c r="B124" s="327" t="s">
        <v>310</v>
      </c>
      <c r="C124" s="346" t="s">
        <v>264</v>
      </c>
      <c r="D124" s="204" t="s">
        <v>238</v>
      </c>
      <c r="E124" s="205">
        <f>E125+E126+E127</f>
        <v>0</v>
      </c>
      <c r="F124" s="206">
        <f t="shared" ref="F124:O124" si="48">F125+F126+F127</f>
        <v>0</v>
      </c>
      <c r="G124" s="206">
        <f t="shared" si="48"/>
        <v>0</v>
      </c>
      <c r="H124" s="206">
        <f t="shared" si="48"/>
        <v>3030303.03</v>
      </c>
      <c r="I124" s="206">
        <f t="shared" si="48"/>
        <v>0</v>
      </c>
      <c r="J124" s="206">
        <f t="shared" si="48"/>
        <v>0</v>
      </c>
      <c r="K124" s="206">
        <f t="shared" si="48"/>
        <v>0</v>
      </c>
      <c r="L124" s="206">
        <f t="shared" si="48"/>
        <v>0</v>
      </c>
      <c r="M124" s="206">
        <f t="shared" si="48"/>
        <v>0</v>
      </c>
      <c r="N124" s="206">
        <f t="shared" si="48"/>
        <v>0</v>
      </c>
      <c r="O124" s="206">
        <f t="shared" si="48"/>
        <v>3030303.03</v>
      </c>
    </row>
    <row r="125" spans="1:15" s="182" customFormat="1" ht="87" customHeight="1" x14ac:dyDescent="0.3">
      <c r="A125" s="363"/>
      <c r="B125" s="328"/>
      <c r="C125" s="347"/>
      <c r="D125" s="286" t="s">
        <v>50</v>
      </c>
      <c r="E125" s="208">
        <v>0</v>
      </c>
      <c r="F125" s="214">
        <v>0</v>
      </c>
      <c r="G125" s="214">
        <v>0</v>
      </c>
      <c r="H125" s="239">
        <v>0</v>
      </c>
      <c r="I125" s="209">
        <v>0</v>
      </c>
      <c r="J125" s="209">
        <v>0</v>
      </c>
      <c r="K125" s="209">
        <v>0</v>
      </c>
      <c r="L125" s="209">
        <v>0</v>
      </c>
      <c r="M125" s="209">
        <v>0</v>
      </c>
      <c r="N125" s="209">
        <v>0</v>
      </c>
      <c r="O125" s="209">
        <f>SUM(E125:N125)</f>
        <v>0</v>
      </c>
    </row>
    <row r="126" spans="1:15" s="182" customFormat="1" ht="87" customHeight="1" x14ac:dyDescent="0.3">
      <c r="A126" s="363"/>
      <c r="B126" s="328"/>
      <c r="C126" s="347"/>
      <c r="D126" s="204" t="s">
        <v>236</v>
      </c>
      <c r="E126" s="205">
        <v>0</v>
      </c>
      <c r="F126" s="206">
        <v>0</v>
      </c>
      <c r="G126" s="206">
        <v>0</v>
      </c>
      <c r="H126" s="209">
        <v>3000000</v>
      </c>
      <c r="I126" s="209">
        <v>0</v>
      </c>
      <c r="J126" s="209">
        <v>0</v>
      </c>
      <c r="K126" s="209">
        <v>0</v>
      </c>
      <c r="L126" s="209">
        <v>0</v>
      </c>
      <c r="M126" s="209">
        <v>0</v>
      </c>
      <c r="N126" s="209">
        <v>0</v>
      </c>
      <c r="O126" s="209">
        <f>SUM(E126:N126)</f>
        <v>3000000</v>
      </c>
    </row>
    <row r="127" spans="1:15" s="182" customFormat="1" ht="103.5" customHeight="1" x14ac:dyDescent="0.3">
      <c r="A127" s="363"/>
      <c r="B127" s="328"/>
      <c r="C127" s="347"/>
      <c r="D127" s="285" t="s">
        <v>235</v>
      </c>
      <c r="E127" s="210">
        <v>0</v>
      </c>
      <c r="F127" s="211">
        <v>0</v>
      </c>
      <c r="G127" s="211">
        <v>0</v>
      </c>
      <c r="H127" s="213">
        <v>30303.03</v>
      </c>
      <c r="I127" s="213">
        <v>0</v>
      </c>
      <c r="J127" s="213">
        <v>0</v>
      </c>
      <c r="K127" s="213">
        <v>0</v>
      </c>
      <c r="L127" s="213">
        <v>0</v>
      </c>
      <c r="M127" s="213">
        <v>0</v>
      </c>
      <c r="N127" s="213">
        <v>0</v>
      </c>
      <c r="O127" s="213">
        <f>SUM(E127:N127)</f>
        <v>30303.03</v>
      </c>
    </row>
    <row r="128" spans="1:15" s="182" customFormat="1" ht="87" customHeight="1" x14ac:dyDescent="0.3">
      <c r="A128" s="370" t="s">
        <v>326</v>
      </c>
      <c r="B128" s="327" t="s">
        <v>331</v>
      </c>
      <c r="C128" s="346" t="s">
        <v>264</v>
      </c>
      <c r="D128" s="204" t="s">
        <v>238</v>
      </c>
      <c r="E128" s="205">
        <f>E129</f>
        <v>0</v>
      </c>
      <c r="F128" s="205">
        <f t="shared" ref="F128:N130" si="49">F129</f>
        <v>0</v>
      </c>
      <c r="G128" s="205">
        <f t="shared" si="49"/>
        <v>0</v>
      </c>
      <c r="H128" s="205">
        <f t="shared" si="49"/>
        <v>0</v>
      </c>
      <c r="I128" s="205">
        <f t="shared" si="49"/>
        <v>27000</v>
      </c>
      <c r="J128" s="205">
        <f t="shared" si="49"/>
        <v>0</v>
      </c>
      <c r="K128" s="205">
        <f t="shared" si="49"/>
        <v>0</v>
      </c>
      <c r="L128" s="205">
        <f t="shared" si="49"/>
        <v>0</v>
      </c>
      <c r="M128" s="205">
        <f t="shared" si="49"/>
        <v>0</v>
      </c>
      <c r="N128" s="205">
        <f t="shared" si="49"/>
        <v>0</v>
      </c>
      <c r="O128" s="206">
        <f>O129</f>
        <v>27000</v>
      </c>
    </row>
    <row r="129" spans="1:15" s="182" customFormat="1" ht="149.25" customHeight="1" x14ac:dyDescent="0.3">
      <c r="A129" s="363"/>
      <c r="B129" s="328"/>
      <c r="C129" s="347"/>
      <c r="D129" s="285" t="s">
        <v>235</v>
      </c>
      <c r="E129" s="210">
        <v>0</v>
      </c>
      <c r="F129" s="211">
        <v>0</v>
      </c>
      <c r="G129" s="211">
        <v>0</v>
      </c>
      <c r="H129" s="213">
        <v>0</v>
      </c>
      <c r="I129" s="213">
        <v>27000</v>
      </c>
      <c r="J129" s="213">
        <v>0</v>
      </c>
      <c r="K129" s="213">
        <v>0</v>
      </c>
      <c r="L129" s="213">
        <v>0</v>
      </c>
      <c r="M129" s="213">
        <v>0</v>
      </c>
      <c r="N129" s="213">
        <v>0</v>
      </c>
      <c r="O129" s="213">
        <f>SUM(E129:N129)</f>
        <v>27000</v>
      </c>
    </row>
    <row r="130" spans="1:15" s="182" customFormat="1" ht="87" customHeight="1" x14ac:dyDescent="0.3">
      <c r="A130" s="370" t="s">
        <v>338</v>
      </c>
      <c r="B130" s="327" t="s">
        <v>341</v>
      </c>
      <c r="C130" s="346" t="s">
        <v>311</v>
      </c>
      <c r="D130" s="204" t="s">
        <v>238</v>
      </c>
      <c r="E130" s="205">
        <f>E131</f>
        <v>0</v>
      </c>
      <c r="F130" s="205">
        <f t="shared" si="49"/>
        <v>0</v>
      </c>
      <c r="G130" s="205">
        <f t="shared" si="49"/>
        <v>0</v>
      </c>
      <c r="H130" s="205">
        <f t="shared" si="49"/>
        <v>0</v>
      </c>
      <c r="I130" s="205">
        <f t="shared" si="49"/>
        <v>0</v>
      </c>
      <c r="J130" s="235">
        <f t="shared" si="49"/>
        <v>45080</v>
      </c>
      <c r="K130" s="205">
        <f t="shared" si="49"/>
        <v>0</v>
      </c>
      <c r="L130" s="205">
        <f t="shared" si="49"/>
        <v>0</v>
      </c>
      <c r="M130" s="205">
        <f t="shared" si="49"/>
        <v>0</v>
      </c>
      <c r="N130" s="205">
        <f t="shared" si="49"/>
        <v>0</v>
      </c>
      <c r="O130" s="206">
        <f>O131</f>
        <v>45080</v>
      </c>
    </row>
    <row r="131" spans="1:15" s="182" customFormat="1" ht="211.5" customHeight="1" x14ac:dyDescent="0.3">
      <c r="A131" s="363"/>
      <c r="B131" s="328"/>
      <c r="C131" s="347"/>
      <c r="D131" s="285" t="s">
        <v>235</v>
      </c>
      <c r="E131" s="210">
        <v>0</v>
      </c>
      <c r="F131" s="211">
        <v>0</v>
      </c>
      <c r="G131" s="211">
        <v>0</v>
      </c>
      <c r="H131" s="213">
        <v>0</v>
      </c>
      <c r="I131" s="213">
        <v>0</v>
      </c>
      <c r="J131" s="213">
        <v>45080</v>
      </c>
      <c r="K131" s="213">
        <v>0</v>
      </c>
      <c r="L131" s="213">
        <v>0</v>
      </c>
      <c r="M131" s="213">
        <v>0</v>
      </c>
      <c r="N131" s="213">
        <v>0</v>
      </c>
      <c r="O131" s="213">
        <f>SUM(E131:N131)</f>
        <v>45080</v>
      </c>
    </row>
    <row r="132" spans="1:15" s="182" customFormat="1" ht="87" customHeight="1" x14ac:dyDescent="0.3">
      <c r="A132" s="370" t="s">
        <v>339</v>
      </c>
      <c r="B132" s="327" t="s">
        <v>342</v>
      </c>
      <c r="C132" s="346" t="s">
        <v>264</v>
      </c>
      <c r="D132" s="204" t="s">
        <v>238</v>
      </c>
      <c r="E132" s="205">
        <f>E133+E134+E135</f>
        <v>0</v>
      </c>
      <c r="F132" s="206">
        <f t="shared" ref="F132:O132" si="50">F133+F134+F135</f>
        <v>0</v>
      </c>
      <c r="G132" s="206">
        <f t="shared" si="50"/>
        <v>0</v>
      </c>
      <c r="H132" s="206">
        <f t="shared" si="50"/>
        <v>0</v>
      </c>
      <c r="I132" s="206">
        <f t="shared" si="50"/>
        <v>0</v>
      </c>
      <c r="J132" s="206">
        <f>J133+J134+J135</f>
        <v>2508052.2999999998</v>
      </c>
      <c r="K132" s="206">
        <f t="shared" si="50"/>
        <v>0</v>
      </c>
      <c r="L132" s="206">
        <f t="shared" si="50"/>
        <v>0</v>
      </c>
      <c r="M132" s="206">
        <f t="shared" si="50"/>
        <v>0</v>
      </c>
      <c r="N132" s="206">
        <f t="shared" si="50"/>
        <v>0</v>
      </c>
      <c r="O132" s="206">
        <f t="shared" si="50"/>
        <v>2508052.2999999998</v>
      </c>
    </row>
    <row r="133" spans="1:15" s="182" customFormat="1" ht="87" customHeight="1" x14ac:dyDescent="0.3">
      <c r="A133" s="363"/>
      <c r="B133" s="328"/>
      <c r="C133" s="347"/>
      <c r="D133" s="286" t="s">
        <v>50</v>
      </c>
      <c r="E133" s="208">
        <v>0</v>
      </c>
      <c r="F133" s="214">
        <v>0</v>
      </c>
      <c r="G133" s="214">
        <v>0</v>
      </c>
      <c r="H133" s="239">
        <v>0</v>
      </c>
      <c r="I133" s="209">
        <v>0</v>
      </c>
      <c r="J133" s="209">
        <v>0</v>
      </c>
      <c r="K133" s="209">
        <v>0</v>
      </c>
      <c r="L133" s="209">
        <v>0</v>
      </c>
      <c r="M133" s="209">
        <v>0</v>
      </c>
      <c r="N133" s="209">
        <v>0</v>
      </c>
      <c r="O133" s="209">
        <f>SUM(E133:N133)</f>
        <v>0</v>
      </c>
    </row>
    <row r="134" spans="1:15" s="182" customFormat="1" ht="87" customHeight="1" x14ac:dyDescent="0.3">
      <c r="A134" s="363"/>
      <c r="B134" s="328"/>
      <c r="C134" s="347"/>
      <c r="D134" s="204" t="s">
        <v>236</v>
      </c>
      <c r="E134" s="205">
        <v>0</v>
      </c>
      <c r="F134" s="206">
        <v>0</v>
      </c>
      <c r="G134" s="206">
        <v>0</v>
      </c>
      <c r="H134" s="209">
        <v>0</v>
      </c>
      <c r="I134" s="209">
        <v>0</v>
      </c>
      <c r="J134" s="209">
        <v>2482971.7799999998</v>
      </c>
      <c r="K134" s="209">
        <v>0</v>
      </c>
      <c r="L134" s="209">
        <v>0</v>
      </c>
      <c r="M134" s="209">
        <v>0</v>
      </c>
      <c r="N134" s="209">
        <v>0</v>
      </c>
      <c r="O134" s="209">
        <f>SUM(E134:N134)</f>
        <v>2482971.7799999998</v>
      </c>
    </row>
    <row r="135" spans="1:15" s="182" customFormat="1" ht="105.75" customHeight="1" x14ac:dyDescent="0.3">
      <c r="A135" s="363"/>
      <c r="B135" s="328"/>
      <c r="C135" s="347"/>
      <c r="D135" s="285" t="s">
        <v>235</v>
      </c>
      <c r="E135" s="210">
        <v>0</v>
      </c>
      <c r="F135" s="211">
        <v>0</v>
      </c>
      <c r="G135" s="211">
        <v>0</v>
      </c>
      <c r="H135" s="213">
        <v>0</v>
      </c>
      <c r="I135" s="213">
        <v>0</v>
      </c>
      <c r="J135" s="213">
        <v>25080.52</v>
      </c>
      <c r="K135" s="213">
        <v>0</v>
      </c>
      <c r="L135" s="213">
        <v>0</v>
      </c>
      <c r="M135" s="213">
        <v>0</v>
      </c>
      <c r="N135" s="213">
        <v>0</v>
      </c>
      <c r="O135" s="213">
        <f>SUM(E135:N135)</f>
        <v>25080.52</v>
      </c>
    </row>
    <row r="136" spans="1:15" s="182" customFormat="1" ht="87" customHeight="1" x14ac:dyDescent="0.3">
      <c r="A136" s="330" t="s">
        <v>340</v>
      </c>
      <c r="B136" s="327" t="s">
        <v>343</v>
      </c>
      <c r="C136" s="346" t="s">
        <v>264</v>
      </c>
      <c r="D136" s="204" t="s">
        <v>238</v>
      </c>
      <c r="E136" s="205">
        <f>E137+E138+E139</f>
        <v>0</v>
      </c>
      <c r="F136" s="206">
        <f t="shared" ref="F136:O136" si="51">F137+F138+F139</f>
        <v>0</v>
      </c>
      <c r="G136" s="206">
        <f t="shared" si="51"/>
        <v>0</v>
      </c>
      <c r="H136" s="206">
        <f t="shared" si="51"/>
        <v>0</v>
      </c>
      <c r="I136" s="206">
        <f t="shared" si="51"/>
        <v>0</v>
      </c>
      <c r="J136" s="206">
        <f t="shared" si="51"/>
        <v>2517033.0299999998</v>
      </c>
      <c r="K136" s="206">
        <f t="shared" si="51"/>
        <v>0</v>
      </c>
      <c r="L136" s="206">
        <f t="shared" si="51"/>
        <v>0</v>
      </c>
      <c r="M136" s="206">
        <f t="shared" si="51"/>
        <v>0</v>
      </c>
      <c r="N136" s="206">
        <f t="shared" si="51"/>
        <v>0</v>
      </c>
      <c r="O136" s="206">
        <f t="shared" si="51"/>
        <v>2517033.0299999998</v>
      </c>
    </row>
    <row r="137" spans="1:15" s="182" customFormat="1" ht="87" customHeight="1" x14ac:dyDescent="0.3">
      <c r="A137" s="328"/>
      <c r="B137" s="328"/>
      <c r="C137" s="347"/>
      <c r="D137" s="286" t="s">
        <v>50</v>
      </c>
      <c r="E137" s="208">
        <v>0</v>
      </c>
      <c r="F137" s="214">
        <v>0</v>
      </c>
      <c r="G137" s="214">
        <v>0</v>
      </c>
      <c r="H137" s="239">
        <v>0</v>
      </c>
      <c r="I137" s="209">
        <v>0</v>
      </c>
      <c r="J137" s="209">
        <v>0</v>
      </c>
      <c r="K137" s="209">
        <v>0</v>
      </c>
      <c r="L137" s="209">
        <v>0</v>
      </c>
      <c r="M137" s="209">
        <v>0</v>
      </c>
      <c r="N137" s="209">
        <v>0</v>
      </c>
      <c r="O137" s="209">
        <f>SUM(E137:N137)</f>
        <v>0</v>
      </c>
    </row>
    <row r="138" spans="1:15" s="182" customFormat="1" ht="87" customHeight="1" x14ac:dyDescent="0.3">
      <c r="A138" s="328"/>
      <c r="B138" s="328"/>
      <c r="C138" s="347"/>
      <c r="D138" s="204" t="s">
        <v>236</v>
      </c>
      <c r="E138" s="205">
        <v>0</v>
      </c>
      <c r="F138" s="206">
        <v>0</v>
      </c>
      <c r="G138" s="206">
        <v>0</v>
      </c>
      <c r="H138" s="209">
        <v>0</v>
      </c>
      <c r="I138" s="209">
        <v>0</v>
      </c>
      <c r="J138" s="209">
        <v>2486730</v>
      </c>
      <c r="K138" s="209">
        <v>0</v>
      </c>
      <c r="L138" s="209">
        <v>0</v>
      </c>
      <c r="M138" s="209">
        <v>0</v>
      </c>
      <c r="N138" s="209">
        <v>0</v>
      </c>
      <c r="O138" s="209">
        <f>SUM(E138:N138)</f>
        <v>2486730</v>
      </c>
    </row>
    <row r="139" spans="1:15" s="182" customFormat="1" ht="102" customHeight="1" x14ac:dyDescent="0.3">
      <c r="A139" s="329"/>
      <c r="B139" s="328"/>
      <c r="C139" s="347"/>
      <c r="D139" s="285" t="s">
        <v>235</v>
      </c>
      <c r="E139" s="210">
        <v>0</v>
      </c>
      <c r="F139" s="211">
        <v>0</v>
      </c>
      <c r="G139" s="211">
        <v>0</v>
      </c>
      <c r="H139" s="213">
        <v>0</v>
      </c>
      <c r="I139" s="213">
        <v>0</v>
      </c>
      <c r="J139" s="213">
        <v>30303.03</v>
      </c>
      <c r="K139" s="213">
        <v>0</v>
      </c>
      <c r="L139" s="213">
        <v>0</v>
      </c>
      <c r="M139" s="213">
        <v>0</v>
      </c>
      <c r="N139" s="213">
        <v>0</v>
      </c>
      <c r="O139" s="213">
        <f>SUM(E139:N139)</f>
        <v>30303.03</v>
      </c>
    </row>
    <row r="140" spans="1:15" s="182" customFormat="1" ht="56.25" customHeight="1" x14ac:dyDescent="0.3">
      <c r="A140" s="330" t="s">
        <v>358</v>
      </c>
      <c r="B140" s="327" t="s">
        <v>362</v>
      </c>
      <c r="C140" s="327" t="s">
        <v>264</v>
      </c>
      <c r="D140" s="285" t="s">
        <v>238</v>
      </c>
      <c r="E140" s="210"/>
      <c r="F140" s="211"/>
      <c r="G140" s="211"/>
      <c r="H140" s="213"/>
      <c r="I140" s="213"/>
      <c r="J140" s="213"/>
      <c r="K140" s="213">
        <f>SUM(K141:K142)</f>
        <v>3030303.03</v>
      </c>
      <c r="L140" s="213"/>
      <c r="M140" s="213"/>
      <c r="N140" s="213"/>
      <c r="O140" s="213"/>
    </row>
    <row r="141" spans="1:15" s="182" customFormat="1" ht="87" customHeight="1" x14ac:dyDescent="0.3">
      <c r="A141" s="331"/>
      <c r="B141" s="328"/>
      <c r="C141" s="328"/>
      <c r="D141" s="204" t="s">
        <v>236</v>
      </c>
      <c r="E141" s="210"/>
      <c r="F141" s="211"/>
      <c r="G141" s="211"/>
      <c r="H141" s="213"/>
      <c r="I141" s="213"/>
      <c r="J141" s="213"/>
      <c r="K141" s="213">
        <v>3000000</v>
      </c>
      <c r="L141" s="213"/>
      <c r="M141" s="213"/>
      <c r="N141" s="213"/>
      <c r="O141" s="213"/>
    </row>
    <row r="142" spans="1:15" s="182" customFormat="1" ht="100.5" customHeight="1" x14ac:dyDescent="0.3">
      <c r="A142" s="332"/>
      <c r="B142" s="329"/>
      <c r="C142" s="329"/>
      <c r="D142" s="285" t="s">
        <v>235</v>
      </c>
      <c r="E142" s="210"/>
      <c r="F142" s="211"/>
      <c r="G142" s="211"/>
      <c r="H142" s="213"/>
      <c r="I142" s="213"/>
      <c r="J142" s="213"/>
      <c r="K142" s="213">
        <v>30303.03</v>
      </c>
      <c r="L142" s="213"/>
      <c r="M142" s="213"/>
      <c r="N142" s="213"/>
      <c r="O142" s="213"/>
    </row>
    <row r="143" spans="1:15" s="182" customFormat="1" ht="87" customHeight="1" x14ac:dyDescent="0.3">
      <c r="A143" s="330" t="s">
        <v>359</v>
      </c>
      <c r="B143" s="327" t="s">
        <v>363</v>
      </c>
      <c r="C143" s="327" t="s">
        <v>264</v>
      </c>
      <c r="D143" s="285" t="s">
        <v>238</v>
      </c>
      <c r="E143" s="210"/>
      <c r="F143" s="211"/>
      <c r="G143" s="211"/>
      <c r="H143" s="213"/>
      <c r="I143" s="213"/>
      <c r="J143" s="213"/>
      <c r="K143" s="213">
        <f>SUM(K144:K145)</f>
        <v>3030303.03</v>
      </c>
      <c r="L143" s="213"/>
      <c r="M143" s="213"/>
      <c r="N143" s="213"/>
      <c r="O143" s="213"/>
    </row>
    <row r="144" spans="1:15" s="182" customFormat="1" ht="87" customHeight="1" x14ac:dyDescent="0.3">
      <c r="A144" s="331"/>
      <c r="B144" s="328"/>
      <c r="C144" s="328"/>
      <c r="D144" s="204" t="s">
        <v>236</v>
      </c>
      <c r="E144" s="210"/>
      <c r="F144" s="211"/>
      <c r="G144" s="211"/>
      <c r="H144" s="213"/>
      <c r="I144" s="213"/>
      <c r="J144" s="213"/>
      <c r="K144" s="213">
        <v>3000000</v>
      </c>
      <c r="L144" s="213"/>
      <c r="M144" s="213"/>
      <c r="N144" s="213"/>
      <c r="O144" s="213"/>
    </row>
    <row r="145" spans="1:15" s="182" customFormat="1" ht="106.5" customHeight="1" x14ac:dyDescent="0.3">
      <c r="A145" s="332"/>
      <c r="B145" s="329"/>
      <c r="C145" s="329"/>
      <c r="D145" s="285" t="s">
        <v>235</v>
      </c>
      <c r="E145" s="210"/>
      <c r="F145" s="211"/>
      <c r="G145" s="211"/>
      <c r="H145" s="213"/>
      <c r="I145" s="213"/>
      <c r="J145" s="213"/>
      <c r="K145" s="213">
        <v>30303.03</v>
      </c>
      <c r="L145" s="213"/>
      <c r="M145" s="213"/>
      <c r="N145" s="213"/>
      <c r="O145" s="213"/>
    </row>
    <row r="146" spans="1:15" s="182" customFormat="1" ht="87" customHeight="1" x14ac:dyDescent="0.3">
      <c r="A146" s="340" t="s">
        <v>315</v>
      </c>
      <c r="B146" s="322" t="s">
        <v>330</v>
      </c>
      <c r="C146" s="342" t="s">
        <v>243</v>
      </c>
      <c r="D146" s="237" t="s">
        <v>238</v>
      </c>
      <c r="E146" s="229">
        <f>E147+E148+E149</f>
        <v>0</v>
      </c>
      <c r="F146" s="230">
        <f t="shared" ref="F146:O146" si="52">F147+F148+F149</f>
        <v>0</v>
      </c>
      <c r="G146" s="230">
        <f t="shared" si="52"/>
        <v>0</v>
      </c>
      <c r="H146" s="230">
        <f t="shared" si="52"/>
        <v>512153</v>
      </c>
      <c r="I146" s="230">
        <f t="shared" si="52"/>
        <v>273075</v>
      </c>
      <c r="J146" s="230">
        <f t="shared" si="52"/>
        <v>0</v>
      </c>
      <c r="K146" s="230">
        <f t="shared" si="52"/>
        <v>0</v>
      </c>
      <c r="L146" s="230">
        <f t="shared" si="52"/>
        <v>0</v>
      </c>
      <c r="M146" s="230">
        <f t="shared" si="52"/>
        <v>0</v>
      </c>
      <c r="N146" s="230">
        <f t="shared" si="52"/>
        <v>0</v>
      </c>
      <c r="O146" s="230">
        <f t="shared" si="52"/>
        <v>785228</v>
      </c>
    </row>
    <row r="147" spans="1:15" s="182" customFormat="1" ht="87" customHeight="1" x14ac:dyDescent="0.3">
      <c r="A147" s="341"/>
      <c r="B147" s="326"/>
      <c r="C147" s="343"/>
      <c r="D147" s="284" t="s">
        <v>50</v>
      </c>
      <c r="E147" s="231">
        <v>0</v>
      </c>
      <c r="F147" s="232">
        <v>0</v>
      </c>
      <c r="G147" s="232">
        <v>0</v>
      </c>
      <c r="H147" s="234">
        <v>0</v>
      </c>
      <c r="I147" s="234">
        <v>0</v>
      </c>
      <c r="J147" s="234">
        <v>0</v>
      </c>
      <c r="K147" s="234">
        <v>0</v>
      </c>
      <c r="L147" s="234">
        <v>0</v>
      </c>
      <c r="M147" s="234">
        <v>0</v>
      </c>
      <c r="N147" s="234">
        <v>0</v>
      </c>
      <c r="O147" s="234">
        <f>SUM(E147:N147)</f>
        <v>0</v>
      </c>
    </row>
    <row r="148" spans="1:15" s="182" customFormat="1" ht="87" customHeight="1" x14ac:dyDescent="0.3">
      <c r="A148" s="341"/>
      <c r="B148" s="326"/>
      <c r="C148" s="343"/>
      <c r="D148" s="237" t="s">
        <v>236</v>
      </c>
      <c r="E148" s="229">
        <v>0</v>
      </c>
      <c r="F148" s="230">
        <v>0</v>
      </c>
      <c r="G148" s="230">
        <v>0</v>
      </c>
      <c r="H148" s="234">
        <v>0</v>
      </c>
      <c r="I148" s="234">
        <v>0</v>
      </c>
      <c r="J148" s="234">
        <v>0</v>
      </c>
      <c r="K148" s="234">
        <v>0</v>
      </c>
      <c r="L148" s="234">
        <v>0</v>
      </c>
      <c r="M148" s="234">
        <v>0</v>
      </c>
      <c r="N148" s="234">
        <v>0</v>
      </c>
      <c r="O148" s="234">
        <f>SUM(E148:N148)</f>
        <v>0</v>
      </c>
    </row>
    <row r="149" spans="1:15" s="182" customFormat="1" ht="102" x14ac:dyDescent="0.3">
      <c r="A149" s="341"/>
      <c r="B149" s="326"/>
      <c r="C149" s="343"/>
      <c r="D149" s="283" t="s">
        <v>235</v>
      </c>
      <c r="E149" s="241">
        <v>0</v>
      </c>
      <c r="F149" s="242">
        <v>0</v>
      </c>
      <c r="G149" s="242">
        <v>0</v>
      </c>
      <c r="H149" s="243">
        <v>512153</v>
      </c>
      <c r="I149" s="243">
        <v>273075</v>
      </c>
      <c r="J149" s="243">
        <v>0</v>
      </c>
      <c r="K149" s="243">
        <v>0</v>
      </c>
      <c r="L149" s="243">
        <v>0</v>
      </c>
      <c r="M149" s="243">
        <v>0</v>
      </c>
      <c r="N149" s="243">
        <v>0</v>
      </c>
      <c r="O149" s="243">
        <f>SUM(E149:N149)</f>
        <v>785228</v>
      </c>
    </row>
    <row r="150" spans="1:15" s="182" customFormat="1" ht="87" customHeight="1" x14ac:dyDescent="0.3">
      <c r="A150" s="340" t="s">
        <v>316</v>
      </c>
      <c r="B150" s="322" t="s">
        <v>314</v>
      </c>
      <c r="C150" s="342" t="s">
        <v>311</v>
      </c>
      <c r="D150" s="237" t="s">
        <v>238</v>
      </c>
      <c r="E150" s="229">
        <f>E151+E152+E153</f>
        <v>0</v>
      </c>
      <c r="F150" s="230">
        <f t="shared" ref="F150:O150" si="53">F151+F152+F153</f>
        <v>0</v>
      </c>
      <c r="G150" s="230">
        <f t="shared" si="53"/>
        <v>0</v>
      </c>
      <c r="H150" s="230">
        <f t="shared" si="53"/>
        <v>87350</v>
      </c>
      <c r="I150" s="230">
        <f t="shared" si="53"/>
        <v>0</v>
      </c>
      <c r="J150" s="230">
        <f t="shared" si="53"/>
        <v>0</v>
      </c>
      <c r="K150" s="230">
        <f t="shared" si="53"/>
        <v>0</v>
      </c>
      <c r="L150" s="230">
        <f t="shared" si="53"/>
        <v>0</v>
      </c>
      <c r="M150" s="230">
        <f t="shared" si="53"/>
        <v>0</v>
      </c>
      <c r="N150" s="230">
        <f t="shared" si="53"/>
        <v>0</v>
      </c>
      <c r="O150" s="230">
        <f t="shared" si="53"/>
        <v>87350</v>
      </c>
    </row>
    <row r="151" spans="1:15" s="182" customFormat="1" ht="87" customHeight="1" x14ac:dyDescent="0.3">
      <c r="A151" s="341"/>
      <c r="B151" s="326"/>
      <c r="C151" s="343"/>
      <c r="D151" s="284" t="s">
        <v>50</v>
      </c>
      <c r="E151" s="231">
        <v>0</v>
      </c>
      <c r="F151" s="232">
        <v>0</v>
      </c>
      <c r="G151" s="232">
        <v>0</v>
      </c>
      <c r="H151" s="234">
        <v>0</v>
      </c>
      <c r="I151" s="234">
        <v>0</v>
      </c>
      <c r="J151" s="234">
        <v>0</v>
      </c>
      <c r="K151" s="234">
        <v>0</v>
      </c>
      <c r="L151" s="234">
        <v>0</v>
      </c>
      <c r="M151" s="234">
        <v>0</v>
      </c>
      <c r="N151" s="234">
        <v>0</v>
      </c>
      <c r="O151" s="234">
        <f>SUM(E151:N151)</f>
        <v>0</v>
      </c>
    </row>
    <row r="152" spans="1:15" s="182" customFormat="1" ht="87" customHeight="1" x14ac:dyDescent="0.3">
      <c r="A152" s="341"/>
      <c r="B152" s="326"/>
      <c r="C152" s="343"/>
      <c r="D152" s="237" t="s">
        <v>236</v>
      </c>
      <c r="E152" s="229">
        <v>0</v>
      </c>
      <c r="F152" s="230">
        <v>0</v>
      </c>
      <c r="G152" s="230">
        <v>0</v>
      </c>
      <c r="H152" s="234">
        <v>0</v>
      </c>
      <c r="I152" s="234">
        <v>0</v>
      </c>
      <c r="J152" s="234">
        <v>0</v>
      </c>
      <c r="K152" s="234">
        <v>0</v>
      </c>
      <c r="L152" s="234">
        <v>0</v>
      </c>
      <c r="M152" s="234">
        <v>0</v>
      </c>
      <c r="N152" s="234">
        <v>0</v>
      </c>
      <c r="O152" s="234">
        <f>SUM(E152:N152)</f>
        <v>0</v>
      </c>
    </row>
    <row r="153" spans="1:15" s="182" customFormat="1" ht="103.5" customHeight="1" x14ac:dyDescent="0.3">
      <c r="A153" s="341"/>
      <c r="B153" s="326"/>
      <c r="C153" s="343"/>
      <c r="D153" s="283" t="s">
        <v>235</v>
      </c>
      <c r="E153" s="241">
        <v>0</v>
      </c>
      <c r="F153" s="242">
        <v>0</v>
      </c>
      <c r="G153" s="242">
        <v>0</v>
      </c>
      <c r="H153" s="243">
        <v>87350</v>
      </c>
      <c r="I153" s="243">
        <v>0</v>
      </c>
      <c r="J153" s="243">
        <v>0</v>
      </c>
      <c r="K153" s="243">
        <v>0</v>
      </c>
      <c r="L153" s="243">
        <v>0</v>
      </c>
      <c r="M153" s="243">
        <v>0</v>
      </c>
      <c r="N153" s="243">
        <v>0</v>
      </c>
      <c r="O153" s="243">
        <f>SUM(E153:N153)</f>
        <v>87350</v>
      </c>
    </row>
    <row r="154" spans="1:15" s="182" customFormat="1" ht="87" customHeight="1" x14ac:dyDescent="0.3">
      <c r="A154" s="340" t="s">
        <v>327</v>
      </c>
      <c r="B154" s="322" t="s">
        <v>328</v>
      </c>
      <c r="C154" s="342" t="s">
        <v>264</v>
      </c>
      <c r="D154" s="237" t="s">
        <v>238</v>
      </c>
      <c r="E154" s="229">
        <f>E155+E156+E158</f>
        <v>0</v>
      </c>
      <c r="F154" s="230">
        <f t="shared" ref="F154:H154" si="54">F155+F156+F158</f>
        <v>0</v>
      </c>
      <c r="G154" s="230">
        <f t="shared" si="54"/>
        <v>0</v>
      </c>
      <c r="H154" s="230">
        <f t="shared" si="54"/>
        <v>0</v>
      </c>
      <c r="I154" s="230">
        <f>I155+I156+I158+I157</f>
        <v>2845541</v>
      </c>
      <c r="J154" s="230">
        <f t="shared" ref="J154:O154" si="55">J155+J156+J158</f>
        <v>0</v>
      </c>
      <c r="K154" s="230">
        <f t="shared" si="55"/>
        <v>0</v>
      </c>
      <c r="L154" s="230">
        <f t="shared" si="55"/>
        <v>0</v>
      </c>
      <c r="M154" s="230">
        <f t="shared" si="55"/>
        <v>0</v>
      </c>
      <c r="N154" s="230">
        <f t="shared" si="55"/>
        <v>0</v>
      </c>
      <c r="O154" s="230">
        <f t="shared" si="55"/>
        <v>2845541</v>
      </c>
    </row>
    <row r="155" spans="1:15" s="182" customFormat="1" ht="87" customHeight="1" x14ac:dyDescent="0.3">
      <c r="A155" s="341"/>
      <c r="B155" s="326"/>
      <c r="C155" s="343"/>
      <c r="D155" s="284" t="s">
        <v>50</v>
      </c>
      <c r="E155" s="231">
        <v>0</v>
      </c>
      <c r="F155" s="232">
        <v>0</v>
      </c>
      <c r="G155" s="232">
        <v>0</v>
      </c>
      <c r="H155" s="234">
        <v>0</v>
      </c>
      <c r="I155" s="234">
        <v>0</v>
      </c>
      <c r="J155" s="234">
        <v>0</v>
      </c>
      <c r="K155" s="234">
        <v>0</v>
      </c>
      <c r="L155" s="234">
        <v>0</v>
      </c>
      <c r="M155" s="234">
        <v>0</v>
      </c>
      <c r="N155" s="234">
        <v>0</v>
      </c>
      <c r="O155" s="234">
        <f>SUM(E155:N155)</f>
        <v>0</v>
      </c>
    </row>
    <row r="156" spans="1:15" s="182" customFormat="1" ht="87" customHeight="1" x14ac:dyDescent="0.3">
      <c r="A156" s="341"/>
      <c r="B156" s="326"/>
      <c r="C156" s="343"/>
      <c r="D156" s="237" t="s">
        <v>236</v>
      </c>
      <c r="E156" s="229">
        <v>0</v>
      </c>
      <c r="F156" s="230">
        <v>0</v>
      </c>
      <c r="G156" s="230">
        <v>0</v>
      </c>
      <c r="H156" s="234">
        <v>0</v>
      </c>
      <c r="I156" s="234">
        <v>0</v>
      </c>
      <c r="J156" s="234">
        <v>0</v>
      </c>
      <c r="K156" s="234">
        <v>0</v>
      </c>
      <c r="L156" s="234">
        <v>0</v>
      </c>
      <c r="M156" s="234">
        <v>0</v>
      </c>
      <c r="N156" s="234">
        <v>0</v>
      </c>
      <c r="O156" s="234">
        <f>SUM(E156:N156)</f>
        <v>0</v>
      </c>
    </row>
    <row r="157" spans="1:15" s="182" customFormat="1" ht="104.25" customHeight="1" x14ac:dyDescent="0.3">
      <c r="A157" s="341"/>
      <c r="B157" s="326"/>
      <c r="C157" s="343"/>
      <c r="D157" s="283" t="s">
        <v>235</v>
      </c>
      <c r="E157" s="229">
        <v>0</v>
      </c>
      <c r="F157" s="230">
        <v>0</v>
      </c>
      <c r="G157" s="230">
        <v>0</v>
      </c>
      <c r="H157" s="234">
        <v>0</v>
      </c>
      <c r="I157" s="234">
        <v>0</v>
      </c>
      <c r="J157" s="234">
        <v>0</v>
      </c>
      <c r="K157" s="234">
        <v>0</v>
      </c>
      <c r="L157" s="234">
        <v>0</v>
      </c>
      <c r="M157" s="234">
        <v>0</v>
      </c>
      <c r="N157" s="234">
        <v>0</v>
      </c>
      <c r="O157" s="234">
        <f>SUM(E157:N157)</f>
        <v>0</v>
      </c>
    </row>
    <row r="158" spans="1:15" s="182" customFormat="1" ht="87" customHeight="1" x14ac:dyDescent="0.3">
      <c r="A158" s="341"/>
      <c r="B158" s="326"/>
      <c r="C158" s="343"/>
      <c r="D158" s="283" t="s">
        <v>329</v>
      </c>
      <c r="E158" s="229">
        <v>0</v>
      </c>
      <c r="F158" s="244">
        <v>0</v>
      </c>
      <c r="G158" s="244">
        <v>0</v>
      </c>
      <c r="H158" s="245">
        <v>0</v>
      </c>
      <c r="I158" s="245">
        <v>2845541</v>
      </c>
      <c r="J158" s="245">
        <v>0</v>
      </c>
      <c r="K158" s="245">
        <v>0</v>
      </c>
      <c r="L158" s="245">
        <v>0</v>
      </c>
      <c r="M158" s="245">
        <v>0</v>
      </c>
      <c r="N158" s="243">
        <v>0</v>
      </c>
      <c r="O158" s="243">
        <f>SUM(E158:N158)</f>
        <v>2845541</v>
      </c>
    </row>
    <row r="159" spans="1:15" s="182" customFormat="1" ht="30.75" customHeight="1" x14ac:dyDescent="0.3">
      <c r="A159" s="320" t="s">
        <v>334</v>
      </c>
      <c r="B159" s="322" t="s">
        <v>335</v>
      </c>
      <c r="C159" s="322" t="s">
        <v>243</v>
      </c>
      <c r="D159" s="237" t="s">
        <v>238</v>
      </c>
      <c r="E159" s="229">
        <f>E160+E161+E162</f>
        <v>0</v>
      </c>
      <c r="F159" s="233">
        <f>F160+F161+F162</f>
        <v>0</v>
      </c>
      <c r="G159" s="233">
        <f>G160+G161+G162</f>
        <v>0</v>
      </c>
      <c r="H159" s="233">
        <f>H160+H161+H162</f>
        <v>0</v>
      </c>
      <c r="I159" s="233">
        <f>I160+I161+I162</f>
        <v>150000</v>
      </c>
      <c r="J159" s="233">
        <f>J160+J161+J162+J163</f>
        <v>0</v>
      </c>
      <c r="K159" s="233">
        <f>K160+K161+K162</f>
        <v>0</v>
      </c>
      <c r="L159" s="233">
        <f>L160+L161+L162</f>
        <v>0</v>
      </c>
      <c r="M159" s="233">
        <f>M160+M161+M162</f>
        <v>0</v>
      </c>
      <c r="N159" s="229">
        <f>N160+N161+N162</f>
        <v>0</v>
      </c>
      <c r="O159" s="230">
        <f>SUM(F159:N159)</f>
        <v>150000</v>
      </c>
    </row>
    <row r="160" spans="1:15" s="182" customFormat="1" ht="47.45" customHeight="1" x14ac:dyDescent="0.3">
      <c r="A160" s="339"/>
      <c r="B160" s="326"/>
      <c r="C160" s="326"/>
      <c r="D160" s="284" t="s">
        <v>50</v>
      </c>
      <c r="E160" s="231">
        <v>0</v>
      </c>
      <c r="F160" s="246">
        <v>0</v>
      </c>
      <c r="G160" s="246">
        <v>0</v>
      </c>
      <c r="H160" s="247">
        <v>0</v>
      </c>
      <c r="I160" s="247">
        <v>0</v>
      </c>
      <c r="J160" s="247">
        <v>0</v>
      </c>
      <c r="K160" s="247">
        <v>0</v>
      </c>
      <c r="L160" s="247">
        <v>0</v>
      </c>
      <c r="M160" s="247">
        <v>0</v>
      </c>
      <c r="N160" s="234">
        <v>0</v>
      </c>
      <c r="O160" s="230">
        <f t="shared" ref="O160:O168" si="56">SUM(F160:N160)</f>
        <v>0</v>
      </c>
    </row>
    <row r="161" spans="1:15" ht="69.75" customHeight="1" x14ac:dyDescent="0.3">
      <c r="A161" s="339"/>
      <c r="B161" s="326"/>
      <c r="C161" s="326"/>
      <c r="D161" s="237" t="s">
        <v>236</v>
      </c>
      <c r="E161" s="229">
        <v>0</v>
      </c>
      <c r="F161" s="248">
        <v>0</v>
      </c>
      <c r="G161" s="248">
        <v>0</v>
      </c>
      <c r="H161" s="247">
        <v>0</v>
      </c>
      <c r="I161" s="247">
        <v>0</v>
      </c>
      <c r="J161" s="247">
        <v>0</v>
      </c>
      <c r="K161" s="247">
        <v>0</v>
      </c>
      <c r="L161" s="247">
        <v>0</v>
      </c>
      <c r="M161" s="247">
        <v>0</v>
      </c>
      <c r="N161" s="234">
        <v>0</v>
      </c>
      <c r="O161" s="230">
        <f t="shared" si="56"/>
        <v>0</v>
      </c>
    </row>
    <row r="162" spans="1:15" ht="96" customHeight="1" x14ac:dyDescent="0.3">
      <c r="A162" s="339"/>
      <c r="B162" s="326"/>
      <c r="C162" s="326"/>
      <c r="D162" s="283" t="s">
        <v>235</v>
      </c>
      <c r="E162" s="241">
        <v>0</v>
      </c>
      <c r="F162" s="244">
        <v>0</v>
      </c>
      <c r="G162" s="244">
        <v>0</v>
      </c>
      <c r="H162" s="245">
        <v>0</v>
      </c>
      <c r="I162" s="245">
        <v>150000</v>
      </c>
      <c r="J162" s="245">
        <v>0</v>
      </c>
      <c r="K162" s="245">
        <v>0</v>
      </c>
      <c r="L162" s="245">
        <v>0</v>
      </c>
      <c r="M162" s="245">
        <v>0</v>
      </c>
      <c r="N162" s="243">
        <v>0</v>
      </c>
      <c r="O162" s="242">
        <f t="shared" si="56"/>
        <v>150000</v>
      </c>
    </row>
    <row r="163" spans="1:15" ht="96" customHeight="1" x14ac:dyDescent="0.3">
      <c r="A163" s="321"/>
      <c r="B163" s="323"/>
      <c r="C163" s="323"/>
      <c r="D163" s="237" t="s">
        <v>337</v>
      </c>
      <c r="E163" s="229">
        <v>0</v>
      </c>
      <c r="F163" s="248">
        <v>0</v>
      </c>
      <c r="G163" s="248">
        <v>0</v>
      </c>
      <c r="H163" s="247">
        <v>0</v>
      </c>
      <c r="I163" s="247">
        <v>0</v>
      </c>
      <c r="J163" s="247">
        <v>0</v>
      </c>
      <c r="K163" s="247">
        <v>0</v>
      </c>
      <c r="L163" s="247">
        <v>0</v>
      </c>
      <c r="M163" s="247">
        <v>0</v>
      </c>
      <c r="N163" s="234">
        <v>0</v>
      </c>
      <c r="O163" s="230">
        <f t="shared" si="56"/>
        <v>0</v>
      </c>
    </row>
    <row r="164" spans="1:15" ht="39.75" customHeight="1" x14ac:dyDescent="0.3">
      <c r="A164" s="320" t="s">
        <v>350</v>
      </c>
      <c r="B164" s="322" t="s">
        <v>351</v>
      </c>
      <c r="C164" s="322" t="s">
        <v>243</v>
      </c>
      <c r="D164" s="237" t="s">
        <v>238</v>
      </c>
      <c r="E164" s="229">
        <v>0</v>
      </c>
      <c r="F164" s="248">
        <v>0</v>
      </c>
      <c r="G164" s="248">
        <v>0</v>
      </c>
      <c r="H164" s="247">
        <v>0</v>
      </c>
      <c r="I164" s="247">
        <v>0</v>
      </c>
      <c r="J164" s="247">
        <v>358000</v>
      </c>
      <c r="K164" s="247">
        <v>0</v>
      </c>
      <c r="L164" s="247">
        <v>0</v>
      </c>
      <c r="M164" s="247">
        <v>0</v>
      </c>
      <c r="N164" s="234">
        <v>0</v>
      </c>
      <c r="O164" s="230">
        <f t="shared" si="56"/>
        <v>358000</v>
      </c>
    </row>
    <row r="165" spans="1:15" ht="162.75" customHeight="1" x14ac:dyDescent="0.3">
      <c r="A165" s="321"/>
      <c r="B165" s="323"/>
      <c r="C165" s="323"/>
      <c r="D165" s="237" t="s">
        <v>337</v>
      </c>
      <c r="E165" s="229">
        <v>0</v>
      </c>
      <c r="F165" s="248">
        <v>0</v>
      </c>
      <c r="G165" s="248">
        <v>0</v>
      </c>
      <c r="H165" s="247">
        <v>0</v>
      </c>
      <c r="I165" s="247">
        <v>0</v>
      </c>
      <c r="J165" s="247">
        <v>358000</v>
      </c>
      <c r="K165" s="247">
        <v>0</v>
      </c>
      <c r="L165" s="247">
        <v>0</v>
      </c>
      <c r="M165" s="247">
        <v>0</v>
      </c>
      <c r="N165" s="234">
        <v>0</v>
      </c>
      <c r="O165" s="230">
        <f t="shared" si="56"/>
        <v>358000</v>
      </c>
    </row>
    <row r="166" spans="1:15" ht="59.25" customHeight="1" x14ac:dyDescent="0.3">
      <c r="A166" s="320" t="s">
        <v>352</v>
      </c>
      <c r="B166" s="322" t="s">
        <v>354</v>
      </c>
      <c r="C166" s="322"/>
      <c r="D166" s="237" t="s">
        <v>238</v>
      </c>
      <c r="E166" s="229">
        <v>0</v>
      </c>
      <c r="F166" s="248">
        <v>0</v>
      </c>
      <c r="G166" s="248">
        <v>0</v>
      </c>
      <c r="H166" s="247">
        <v>0</v>
      </c>
      <c r="I166" s="247">
        <v>0</v>
      </c>
      <c r="J166" s="247">
        <v>850000</v>
      </c>
      <c r="K166" s="247">
        <v>0</v>
      </c>
      <c r="L166" s="247">
        <v>0</v>
      </c>
      <c r="M166" s="247">
        <v>0</v>
      </c>
      <c r="N166" s="234">
        <v>0</v>
      </c>
      <c r="O166" s="230">
        <f t="shared" si="56"/>
        <v>850000</v>
      </c>
    </row>
    <row r="167" spans="1:15" ht="125.25" customHeight="1" x14ac:dyDescent="0.3">
      <c r="A167" s="321"/>
      <c r="B167" s="323"/>
      <c r="C167" s="323"/>
      <c r="D167" s="237" t="s">
        <v>235</v>
      </c>
      <c r="E167" s="229">
        <v>0</v>
      </c>
      <c r="F167" s="248">
        <v>0</v>
      </c>
      <c r="G167" s="248">
        <v>0</v>
      </c>
      <c r="H167" s="247">
        <v>0</v>
      </c>
      <c r="I167" s="247">
        <v>0</v>
      </c>
      <c r="J167" s="247">
        <v>850000</v>
      </c>
      <c r="K167" s="247">
        <v>0</v>
      </c>
      <c r="L167" s="247">
        <v>0</v>
      </c>
      <c r="M167" s="247">
        <v>0</v>
      </c>
      <c r="N167" s="234">
        <v>0</v>
      </c>
      <c r="O167" s="230">
        <f t="shared" si="56"/>
        <v>850000</v>
      </c>
    </row>
    <row r="168" spans="1:15" ht="161.25" customHeight="1" x14ac:dyDescent="0.3">
      <c r="A168" s="249" t="s">
        <v>353</v>
      </c>
      <c r="B168" s="250" t="s">
        <v>355</v>
      </c>
      <c r="C168" s="250" t="s">
        <v>264</v>
      </c>
      <c r="D168" s="204" t="s">
        <v>235</v>
      </c>
      <c r="E168" s="205">
        <v>0</v>
      </c>
      <c r="F168" s="251">
        <v>0</v>
      </c>
      <c r="G168" s="251">
        <v>0</v>
      </c>
      <c r="H168" s="252">
        <v>0</v>
      </c>
      <c r="I168" s="252">
        <v>0</v>
      </c>
      <c r="J168" s="252">
        <v>850000</v>
      </c>
      <c r="K168" s="252">
        <v>0</v>
      </c>
      <c r="L168" s="252">
        <v>0</v>
      </c>
      <c r="M168" s="252">
        <v>0</v>
      </c>
      <c r="N168" s="209">
        <v>0</v>
      </c>
      <c r="O168" s="206">
        <f t="shared" si="56"/>
        <v>850000</v>
      </c>
    </row>
    <row r="169" spans="1:15" ht="45" customHeight="1" x14ac:dyDescent="0.3">
      <c r="A169" s="336" t="s">
        <v>356</v>
      </c>
      <c r="B169" s="320" t="s">
        <v>373</v>
      </c>
      <c r="C169" s="250"/>
      <c r="D169" s="237" t="s">
        <v>238</v>
      </c>
      <c r="E169" s="209">
        <v>0</v>
      </c>
      <c r="F169" s="209">
        <v>0</v>
      </c>
      <c r="G169" s="209">
        <v>0</v>
      </c>
      <c r="H169" s="209">
        <v>0</v>
      </c>
      <c r="I169" s="209">
        <v>0</v>
      </c>
      <c r="J169" s="209">
        <v>0</v>
      </c>
      <c r="K169" s="252">
        <f>SUM(K170:K171)</f>
        <v>68320</v>
      </c>
      <c r="L169" s="252">
        <f t="shared" ref="L169:M169" si="57">SUM(L170:L171)</f>
        <v>0</v>
      </c>
      <c r="M169" s="252">
        <f t="shared" si="57"/>
        <v>0</v>
      </c>
      <c r="N169" s="252">
        <f>SUM(N170:N171)</f>
        <v>0</v>
      </c>
      <c r="O169" s="206"/>
    </row>
    <row r="170" spans="1:15" ht="74.25" customHeight="1" x14ac:dyDescent="0.3">
      <c r="A170" s="337"/>
      <c r="B170" s="339"/>
      <c r="C170" s="250"/>
      <c r="D170" s="237" t="s">
        <v>236</v>
      </c>
      <c r="E170" s="209">
        <v>0</v>
      </c>
      <c r="F170" s="209">
        <v>0</v>
      </c>
      <c r="G170" s="209">
        <v>0</v>
      </c>
      <c r="H170" s="209">
        <v>0</v>
      </c>
      <c r="I170" s="209">
        <v>0</v>
      </c>
      <c r="J170" s="209">
        <v>0</v>
      </c>
      <c r="K170" s="252">
        <f>SUM(K173)</f>
        <v>0</v>
      </c>
      <c r="L170" s="252">
        <f t="shared" ref="L170:M171" si="58">SUM(L173)</f>
        <v>0</v>
      </c>
      <c r="M170" s="252">
        <f t="shared" si="58"/>
        <v>0</v>
      </c>
      <c r="N170" s="252">
        <f>SUM(N173)</f>
        <v>0</v>
      </c>
      <c r="O170" s="206"/>
    </row>
    <row r="171" spans="1:15" ht="115.5" customHeight="1" x14ac:dyDescent="0.3">
      <c r="A171" s="338"/>
      <c r="B171" s="321"/>
      <c r="C171" s="250"/>
      <c r="D171" s="283" t="s">
        <v>235</v>
      </c>
      <c r="E171" s="209">
        <v>0</v>
      </c>
      <c r="F171" s="209">
        <v>0</v>
      </c>
      <c r="G171" s="209">
        <v>0</v>
      </c>
      <c r="H171" s="209">
        <v>0</v>
      </c>
      <c r="I171" s="209">
        <v>0</v>
      </c>
      <c r="J171" s="209">
        <v>0</v>
      </c>
      <c r="K171" s="252">
        <f>SUM(K174+K175)</f>
        <v>68320</v>
      </c>
      <c r="L171" s="252">
        <f t="shared" si="58"/>
        <v>0</v>
      </c>
      <c r="M171" s="252">
        <f t="shared" si="58"/>
        <v>0</v>
      </c>
      <c r="N171" s="252">
        <f>SUM(N174)</f>
        <v>0</v>
      </c>
      <c r="O171" s="206"/>
    </row>
    <row r="172" spans="1:15" ht="45" customHeight="1" x14ac:dyDescent="0.3">
      <c r="A172" s="336" t="s">
        <v>357</v>
      </c>
      <c r="B172" s="330" t="s">
        <v>372</v>
      </c>
      <c r="C172" s="330" t="s">
        <v>264</v>
      </c>
      <c r="D172" s="237" t="s">
        <v>238</v>
      </c>
      <c r="E172" s="209">
        <v>0</v>
      </c>
      <c r="F172" s="209">
        <v>0</v>
      </c>
      <c r="G172" s="209">
        <v>0</v>
      </c>
      <c r="H172" s="209">
        <v>0</v>
      </c>
      <c r="I172" s="209">
        <v>0</v>
      </c>
      <c r="J172" s="209">
        <v>0</v>
      </c>
      <c r="K172" s="252">
        <f>SUM(K173:K174)</f>
        <v>0</v>
      </c>
      <c r="L172" s="209">
        <v>0</v>
      </c>
      <c r="M172" s="209">
        <v>0</v>
      </c>
      <c r="N172" s="209">
        <v>0</v>
      </c>
      <c r="O172" s="206"/>
    </row>
    <row r="173" spans="1:15" ht="72" customHeight="1" x14ac:dyDescent="0.3">
      <c r="A173" s="337"/>
      <c r="B173" s="331"/>
      <c r="C173" s="331"/>
      <c r="D173" s="237" t="s">
        <v>236</v>
      </c>
      <c r="E173" s="209">
        <v>0</v>
      </c>
      <c r="F173" s="209">
        <v>0</v>
      </c>
      <c r="G173" s="209">
        <v>0</v>
      </c>
      <c r="H173" s="209">
        <v>0</v>
      </c>
      <c r="I173" s="209">
        <v>0</v>
      </c>
      <c r="J173" s="209">
        <v>0</v>
      </c>
      <c r="K173" s="252">
        <v>0</v>
      </c>
      <c r="L173" s="209">
        <v>0</v>
      </c>
      <c r="M173" s="209">
        <v>0</v>
      </c>
      <c r="N173" s="209"/>
      <c r="O173" s="206"/>
    </row>
    <row r="174" spans="1:15" ht="132.75" customHeight="1" x14ac:dyDescent="0.3">
      <c r="A174" s="338"/>
      <c r="B174" s="332"/>
      <c r="C174" s="332"/>
      <c r="D174" s="283" t="s">
        <v>349</v>
      </c>
      <c r="E174" s="209">
        <v>0</v>
      </c>
      <c r="F174" s="209">
        <v>0</v>
      </c>
      <c r="G174" s="209">
        <v>0</v>
      </c>
      <c r="H174" s="209">
        <v>0</v>
      </c>
      <c r="I174" s="209">
        <v>0</v>
      </c>
      <c r="J174" s="209">
        <v>0</v>
      </c>
      <c r="K174" s="252">
        <v>0</v>
      </c>
      <c r="L174" s="209">
        <v>0</v>
      </c>
      <c r="M174" s="209">
        <v>0</v>
      </c>
      <c r="N174" s="209">
        <v>0</v>
      </c>
      <c r="O174" s="206"/>
    </row>
    <row r="175" spans="1:15" ht="408.75" customHeight="1" x14ac:dyDescent="0.4">
      <c r="A175" s="249" t="s">
        <v>375</v>
      </c>
      <c r="B175" s="280" t="s">
        <v>374</v>
      </c>
      <c r="C175" s="250" t="s">
        <v>264</v>
      </c>
      <c r="D175" s="237" t="s">
        <v>235</v>
      </c>
      <c r="E175" s="209"/>
      <c r="F175" s="209"/>
      <c r="G175" s="209"/>
      <c r="H175" s="209"/>
      <c r="I175" s="209"/>
      <c r="J175" s="209"/>
      <c r="K175" s="252">
        <v>68320</v>
      </c>
      <c r="L175" s="209"/>
      <c r="M175" s="209"/>
      <c r="N175" s="209"/>
      <c r="O175" s="206"/>
    </row>
    <row r="176" spans="1:15" ht="66" customHeight="1" x14ac:dyDescent="0.3">
      <c r="A176" s="336" t="s">
        <v>382</v>
      </c>
      <c r="B176" s="405" t="s">
        <v>383</v>
      </c>
      <c r="C176" s="320" t="s">
        <v>243</v>
      </c>
      <c r="D176" s="237" t="s">
        <v>238</v>
      </c>
      <c r="E176" s="209"/>
      <c r="F176" s="209"/>
      <c r="G176" s="209"/>
      <c r="H176" s="209"/>
      <c r="I176" s="209"/>
      <c r="J176" s="209"/>
      <c r="K176" s="252">
        <v>28000</v>
      </c>
      <c r="L176" s="209"/>
      <c r="M176" s="209"/>
      <c r="N176" s="209"/>
      <c r="O176" s="206"/>
    </row>
    <row r="177" spans="1:15" ht="255.75" customHeight="1" x14ac:dyDescent="0.3">
      <c r="A177" s="338"/>
      <c r="B177" s="406"/>
      <c r="C177" s="321"/>
      <c r="D177" s="237" t="s">
        <v>235</v>
      </c>
      <c r="E177" s="209"/>
      <c r="F177" s="209"/>
      <c r="G177" s="209"/>
      <c r="H177" s="209"/>
      <c r="I177" s="209"/>
      <c r="J177" s="209"/>
      <c r="K177" s="252">
        <v>28000</v>
      </c>
      <c r="L177" s="209"/>
      <c r="M177" s="209"/>
      <c r="N177" s="209"/>
      <c r="O177" s="206"/>
    </row>
    <row r="178" spans="1:15" ht="44.45" customHeight="1" thickBot="1" x14ac:dyDescent="0.35">
      <c r="A178" s="333" t="s">
        <v>281</v>
      </c>
      <c r="B178" s="334"/>
      <c r="C178" s="334"/>
      <c r="D178" s="334"/>
      <c r="E178" s="334"/>
      <c r="F178" s="334"/>
      <c r="G178" s="334"/>
      <c r="H178" s="334"/>
      <c r="I178" s="334"/>
      <c r="J178" s="334"/>
      <c r="K178" s="334"/>
      <c r="L178" s="334"/>
      <c r="M178" s="334"/>
      <c r="N178" s="334"/>
      <c r="O178" s="335"/>
    </row>
    <row r="179" spans="1:15" ht="39" customHeight="1" x14ac:dyDescent="0.3">
      <c r="A179" s="354" t="s">
        <v>238</v>
      </c>
      <c r="B179" s="355"/>
      <c r="C179" s="355"/>
      <c r="D179" s="356"/>
      <c r="E179" s="253">
        <f t="shared" ref="E179:O179" si="59">E180+E181+E182</f>
        <v>0</v>
      </c>
      <c r="F179" s="254">
        <f t="shared" si="59"/>
        <v>264576.18</v>
      </c>
      <c r="G179" s="254">
        <f>G180+G181+G182</f>
        <v>1207434.45</v>
      </c>
      <c r="H179" s="254">
        <f t="shared" si="59"/>
        <v>1784919.62</v>
      </c>
      <c r="I179" s="254">
        <f>I180+I181+I182</f>
        <v>2253662.7199999997</v>
      </c>
      <c r="J179" s="254">
        <f t="shared" si="59"/>
        <v>5478364.1200000001</v>
      </c>
      <c r="K179" s="254">
        <f>K180+K181+K182</f>
        <v>10166312.970000001</v>
      </c>
      <c r="L179" s="254">
        <f t="shared" si="59"/>
        <v>10893356.640000001</v>
      </c>
      <c r="M179" s="254">
        <f t="shared" si="59"/>
        <v>1204128.8700000001</v>
      </c>
      <c r="N179" s="254">
        <f t="shared" si="59"/>
        <v>1204128.8700000001</v>
      </c>
      <c r="O179" s="255">
        <f t="shared" si="59"/>
        <v>14124864.520000001</v>
      </c>
    </row>
    <row r="180" spans="1:15" s="181" customFormat="1" ht="38.25" customHeight="1" x14ac:dyDescent="0.3">
      <c r="A180" s="351" t="s">
        <v>50</v>
      </c>
      <c r="B180" s="352"/>
      <c r="C180" s="352"/>
      <c r="D180" s="353"/>
      <c r="E180" s="256">
        <f t="shared" ref="E180:H182" si="60">E184+E196+E188+E208+E212+E216+E220+E224</f>
        <v>0</v>
      </c>
      <c r="F180" s="256">
        <f t="shared" si="60"/>
        <v>0</v>
      </c>
      <c r="G180" s="256">
        <f t="shared" si="60"/>
        <v>0</v>
      </c>
      <c r="H180" s="256">
        <f t="shared" si="60"/>
        <v>0</v>
      </c>
      <c r="I180" s="256">
        <f>I184+I196+I188+I208+I212+I216+I220+I224+I192</f>
        <v>0</v>
      </c>
      <c r="J180" s="256">
        <f>J184+J196+J188+J208+J212+J216+J220+J224</f>
        <v>0</v>
      </c>
      <c r="K180" s="256">
        <f>K184+K196+K188+K208+K212+K216+K220+K224</f>
        <v>0</v>
      </c>
      <c r="L180" s="256">
        <f>L184+L196+L188+L208+L212+L216+L220+L224</f>
        <v>0</v>
      </c>
      <c r="M180" s="256">
        <f>M184+M196+M188+M208+M212+M216+M220+M224</f>
        <v>0</v>
      </c>
      <c r="N180" s="256">
        <f>N184+N196+N188+N208+N212+N216+N220+N224</f>
        <v>0</v>
      </c>
      <c r="O180" s="257">
        <f>O184+O188+O196+O208+O212+O216+O224</f>
        <v>0</v>
      </c>
    </row>
    <row r="181" spans="1:15" s="182" customFormat="1" ht="40.5" customHeight="1" x14ac:dyDescent="0.3">
      <c r="A181" s="351" t="s">
        <v>236</v>
      </c>
      <c r="B181" s="352"/>
      <c r="C181" s="352"/>
      <c r="D181" s="353"/>
      <c r="E181" s="256">
        <f t="shared" si="60"/>
        <v>0</v>
      </c>
      <c r="F181" s="256">
        <f t="shared" si="60"/>
        <v>146096.18</v>
      </c>
      <c r="G181" s="256">
        <f t="shared" si="60"/>
        <v>149247.45000000001</v>
      </c>
      <c r="H181" s="256">
        <f t="shared" si="60"/>
        <v>1711442.8900000001</v>
      </c>
      <c r="I181" s="256">
        <f>I185+I197+I189+I209+I213+I217+I221+I225+I193</f>
        <v>1273913.69</v>
      </c>
      <c r="J181" s="256">
        <f>J185+J197+J189+J209+J213+J217+J221+J225</f>
        <v>5089455.4800000004</v>
      </c>
      <c r="K181" s="256">
        <f>K185+K197+K189+K209+K213+K217+K221+K225</f>
        <v>10162596.84</v>
      </c>
      <c r="L181" s="256">
        <f>L185+L197+L189+L209+L213+L217+L221+L225+L230+L233</f>
        <v>10784423.08</v>
      </c>
      <c r="M181" s="256">
        <f>M185+M197+M189+M209+M213+M217+M221+M225</f>
        <v>1168005</v>
      </c>
      <c r="N181" s="256">
        <f>N185+N197+N189+N209+N213+N217+N221+N225</f>
        <v>1168005</v>
      </c>
      <c r="O181" s="257">
        <f>O185+O197+O189+O209+O213+O217+O225</f>
        <v>11754165.610000001</v>
      </c>
    </row>
    <row r="182" spans="1:15" ht="27.75" customHeight="1" x14ac:dyDescent="0.3">
      <c r="A182" s="351" t="s">
        <v>235</v>
      </c>
      <c r="B182" s="352"/>
      <c r="C182" s="352"/>
      <c r="D182" s="353"/>
      <c r="E182" s="256">
        <f t="shared" si="60"/>
        <v>0</v>
      </c>
      <c r="F182" s="256">
        <f t="shared" si="60"/>
        <v>118480</v>
      </c>
      <c r="G182" s="256">
        <f t="shared" si="60"/>
        <v>1058187</v>
      </c>
      <c r="H182" s="256">
        <f t="shared" si="60"/>
        <v>73476.73</v>
      </c>
      <c r="I182" s="256">
        <f>I186+I198+I190+I210+I214+I218+I222+I226+I194</f>
        <v>979749.03</v>
      </c>
      <c r="J182" s="256">
        <f>J186+J198+J190+J210+J214+J218+J222+J226+J227</f>
        <v>388908.64</v>
      </c>
      <c r="K182" s="256">
        <f>K186+K198+K190+K210+K214+K218+K222+K226</f>
        <v>3716.13</v>
      </c>
      <c r="L182" s="256">
        <f>L186+L198+L190+L210+L214+L218+L222+L226+L231+L234</f>
        <v>108933.56</v>
      </c>
      <c r="M182" s="256">
        <f>M186+M198+M190+M210+M214+M218+M222+M226</f>
        <v>36123.870000000003</v>
      </c>
      <c r="N182" s="256">
        <f>N186+N198+N190+N210+N214+N218+N222+N226</f>
        <v>36123.870000000003</v>
      </c>
      <c r="O182" s="257">
        <f>O186+O190+O198+O210+O214+O226+O215</f>
        <v>2370698.91</v>
      </c>
    </row>
    <row r="183" spans="1:15" ht="26.25" x14ac:dyDescent="0.3">
      <c r="A183" s="369" t="s">
        <v>266</v>
      </c>
      <c r="B183" s="322" t="s">
        <v>293</v>
      </c>
      <c r="C183" s="342" t="s">
        <v>276</v>
      </c>
      <c r="D183" s="204" t="s">
        <v>238</v>
      </c>
      <c r="E183" s="233">
        <f>E184+E185+E186</f>
        <v>0</v>
      </c>
      <c r="F183" s="248">
        <f t="shared" ref="F183:O183" si="61">F184+F185+F186</f>
        <v>147572.18</v>
      </c>
      <c r="G183" s="248">
        <f t="shared" si="61"/>
        <v>150755.45000000001</v>
      </c>
      <c r="H183" s="248">
        <f t="shared" si="61"/>
        <v>233446.28000000003</v>
      </c>
      <c r="I183" s="248">
        <f t="shared" si="61"/>
        <v>0</v>
      </c>
      <c r="J183" s="248">
        <f t="shared" si="61"/>
        <v>169702.02</v>
      </c>
      <c r="K183" s="248">
        <f t="shared" si="61"/>
        <v>169702.02</v>
      </c>
      <c r="L183" s="248">
        <f t="shared" si="61"/>
        <v>169702.02</v>
      </c>
      <c r="M183" s="248">
        <f t="shared" si="61"/>
        <v>173201.03</v>
      </c>
      <c r="N183" s="248">
        <f t="shared" si="61"/>
        <v>173201.03</v>
      </c>
      <c r="O183" s="258">
        <f t="shared" si="61"/>
        <v>1387282.03</v>
      </c>
    </row>
    <row r="184" spans="1:15" ht="52.5" x14ac:dyDescent="0.3">
      <c r="A184" s="341"/>
      <c r="B184" s="326"/>
      <c r="C184" s="343"/>
      <c r="D184" s="286" t="s">
        <v>50</v>
      </c>
      <c r="E184" s="231">
        <v>0</v>
      </c>
      <c r="F184" s="232">
        <v>0</v>
      </c>
      <c r="G184" s="232">
        <v>0</v>
      </c>
      <c r="H184" s="234">
        <v>0</v>
      </c>
      <c r="I184" s="234">
        <v>0</v>
      </c>
      <c r="J184" s="234">
        <v>0</v>
      </c>
      <c r="K184" s="234">
        <v>0</v>
      </c>
      <c r="L184" s="234">
        <v>0</v>
      </c>
      <c r="M184" s="234">
        <v>0</v>
      </c>
      <c r="N184" s="234">
        <v>0</v>
      </c>
      <c r="O184" s="259">
        <f>SUM(E184:N184)</f>
        <v>0</v>
      </c>
    </row>
    <row r="185" spans="1:15" ht="74.25" customHeight="1" x14ac:dyDescent="0.3">
      <c r="A185" s="341"/>
      <c r="B185" s="326"/>
      <c r="C185" s="343"/>
      <c r="D185" s="204" t="s">
        <v>236</v>
      </c>
      <c r="E185" s="229">
        <v>0</v>
      </c>
      <c r="F185" s="230">
        <v>146096.18</v>
      </c>
      <c r="G185" s="230">
        <v>149247.45000000001</v>
      </c>
      <c r="H185" s="234">
        <v>226442.89</v>
      </c>
      <c r="I185" s="234">
        <v>0</v>
      </c>
      <c r="J185" s="234">
        <v>168005</v>
      </c>
      <c r="K185" s="234">
        <v>168005</v>
      </c>
      <c r="L185" s="234">
        <v>168005</v>
      </c>
      <c r="M185" s="234">
        <v>168005</v>
      </c>
      <c r="N185" s="234">
        <v>168005</v>
      </c>
      <c r="O185" s="259">
        <f>SUM(E185:N185)</f>
        <v>1361811.52</v>
      </c>
    </row>
    <row r="186" spans="1:15" ht="104.25" customHeight="1" x14ac:dyDescent="0.3">
      <c r="A186" s="357"/>
      <c r="B186" s="323"/>
      <c r="C186" s="360"/>
      <c r="D186" s="204" t="s">
        <v>235</v>
      </c>
      <c r="E186" s="229">
        <v>0</v>
      </c>
      <c r="F186" s="230">
        <v>1476</v>
      </c>
      <c r="G186" s="230">
        <v>1508</v>
      </c>
      <c r="H186" s="234">
        <v>7003.39</v>
      </c>
      <c r="I186" s="234">
        <v>0</v>
      </c>
      <c r="J186" s="234">
        <v>1697.02</v>
      </c>
      <c r="K186" s="234">
        <v>1697.02</v>
      </c>
      <c r="L186" s="234">
        <v>1697.02</v>
      </c>
      <c r="M186" s="234">
        <v>5196.03</v>
      </c>
      <c r="N186" s="234">
        <v>5196.03</v>
      </c>
      <c r="O186" s="259">
        <f>SUM(E186:N186)</f>
        <v>25470.51</v>
      </c>
    </row>
    <row r="187" spans="1:15" s="184" customFormat="1" ht="26.25" x14ac:dyDescent="0.3">
      <c r="A187" s="340" t="s">
        <v>275</v>
      </c>
      <c r="B187" s="322" t="s">
        <v>300</v>
      </c>
      <c r="C187" s="342" t="s">
        <v>276</v>
      </c>
      <c r="D187" s="204" t="s">
        <v>238</v>
      </c>
      <c r="E187" s="229">
        <f t="shared" ref="E187:O187" si="62">E188+E189+E190</f>
        <v>0</v>
      </c>
      <c r="F187" s="230">
        <f t="shared" si="62"/>
        <v>88524</v>
      </c>
      <c r="G187" s="230">
        <f t="shared" si="62"/>
        <v>18043</v>
      </c>
      <c r="H187" s="230">
        <f t="shared" si="62"/>
        <v>0</v>
      </c>
      <c r="I187" s="230">
        <f t="shared" si="62"/>
        <v>63696.1</v>
      </c>
      <c r="J187" s="230">
        <f t="shared" si="62"/>
        <v>0</v>
      </c>
      <c r="K187" s="230">
        <f t="shared" si="62"/>
        <v>0</v>
      </c>
      <c r="L187" s="230">
        <f t="shared" si="62"/>
        <v>0</v>
      </c>
      <c r="M187" s="230">
        <f t="shared" si="62"/>
        <v>0</v>
      </c>
      <c r="N187" s="230">
        <f t="shared" si="62"/>
        <v>0</v>
      </c>
      <c r="O187" s="258">
        <f t="shared" si="62"/>
        <v>170263.1</v>
      </c>
    </row>
    <row r="188" spans="1:15" s="184" customFormat="1" ht="84" customHeight="1" x14ac:dyDescent="0.3">
      <c r="A188" s="341"/>
      <c r="B188" s="326"/>
      <c r="C188" s="343"/>
      <c r="D188" s="286" t="s">
        <v>50</v>
      </c>
      <c r="E188" s="231">
        <v>0</v>
      </c>
      <c r="F188" s="232">
        <v>0</v>
      </c>
      <c r="G188" s="232">
        <v>0</v>
      </c>
      <c r="H188" s="234">
        <v>0</v>
      </c>
      <c r="I188" s="234">
        <v>0</v>
      </c>
      <c r="J188" s="234">
        <v>0</v>
      </c>
      <c r="K188" s="234">
        <v>0</v>
      </c>
      <c r="L188" s="234">
        <v>0</v>
      </c>
      <c r="M188" s="234">
        <v>0</v>
      </c>
      <c r="N188" s="234">
        <v>0</v>
      </c>
      <c r="O188" s="259">
        <f>SUM(E188:N188)</f>
        <v>0</v>
      </c>
    </row>
    <row r="189" spans="1:15" s="184" customFormat="1" ht="99" customHeight="1" x14ac:dyDescent="0.3">
      <c r="A189" s="341"/>
      <c r="B189" s="326"/>
      <c r="C189" s="343"/>
      <c r="D189" s="204" t="s">
        <v>236</v>
      </c>
      <c r="E189" s="229">
        <v>0</v>
      </c>
      <c r="F189" s="230">
        <v>0</v>
      </c>
      <c r="G189" s="230">
        <v>0</v>
      </c>
      <c r="H189" s="234">
        <v>0</v>
      </c>
      <c r="I189" s="234">
        <v>0</v>
      </c>
      <c r="J189" s="234">
        <v>0</v>
      </c>
      <c r="K189" s="234">
        <v>0</v>
      </c>
      <c r="L189" s="234">
        <v>0</v>
      </c>
      <c r="M189" s="234">
        <v>0</v>
      </c>
      <c r="N189" s="234">
        <v>0</v>
      </c>
      <c r="O189" s="234">
        <f>SUM(E189:N189)</f>
        <v>0</v>
      </c>
    </row>
    <row r="190" spans="1:15" s="184" customFormat="1" ht="99.75" customHeight="1" x14ac:dyDescent="0.3">
      <c r="A190" s="357"/>
      <c r="B190" s="323"/>
      <c r="C190" s="360"/>
      <c r="D190" s="204" t="s">
        <v>235</v>
      </c>
      <c r="E190" s="229">
        <v>0</v>
      </c>
      <c r="F190" s="230">
        <v>88524</v>
      </c>
      <c r="G190" s="230">
        <v>18043</v>
      </c>
      <c r="H190" s="234">
        <v>0</v>
      </c>
      <c r="I190" s="234">
        <v>63696.1</v>
      </c>
      <c r="J190" s="234">
        <v>0</v>
      </c>
      <c r="K190" s="234">
        <v>0</v>
      </c>
      <c r="L190" s="234">
        <v>0</v>
      </c>
      <c r="M190" s="234">
        <v>0</v>
      </c>
      <c r="N190" s="234">
        <v>0</v>
      </c>
      <c r="O190" s="234">
        <f>SUM(E190:N190)</f>
        <v>170263.1</v>
      </c>
    </row>
    <row r="191" spans="1:15" s="184" customFormat="1" ht="87" customHeight="1" x14ac:dyDescent="0.3">
      <c r="A191" s="340" t="s">
        <v>296</v>
      </c>
      <c r="B191" s="322" t="s">
        <v>323</v>
      </c>
      <c r="C191" s="342" t="s">
        <v>276</v>
      </c>
      <c r="D191" s="237" t="s">
        <v>238</v>
      </c>
      <c r="E191" s="229">
        <f t="shared" ref="E191:O191" si="63">E192+E193+E194</f>
        <v>0</v>
      </c>
      <c r="F191" s="230">
        <f t="shared" si="63"/>
        <v>88524</v>
      </c>
      <c r="G191" s="230">
        <f t="shared" si="63"/>
        <v>18043</v>
      </c>
      <c r="H191" s="230">
        <f t="shared" si="63"/>
        <v>0</v>
      </c>
      <c r="I191" s="230">
        <f>I192+I193+I194</f>
        <v>1280217.5899999999</v>
      </c>
      <c r="J191" s="230">
        <f t="shared" si="63"/>
        <v>0</v>
      </c>
      <c r="K191" s="230">
        <f t="shared" si="63"/>
        <v>0</v>
      </c>
      <c r="L191" s="230">
        <f t="shared" si="63"/>
        <v>0</v>
      </c>
      <c r="M191" s="230">
        <f t="shared" si="63"/>
        <v>0</v>
      </c>
      <c r="N191" s="230">
        <f t="shared" si="63"/>
        <v>0</v>
      </c>
      <c r="O191" s="258">
        <f t="shared" si="63"/>
        <v>1386784.5899999999</v>
      </c>
    </row>
    <row r="192" spans="1:15" s="184" customFormat="1" ht="87" customHeight="1" x14ac:dyDescent="0.3">
      <c r="A192" s="341"/>
      <c r="B192" s="326"/>
      <c r="C192" s="343"/>
      <c r="D192" s="284" t="s">
        <v>50</v>
      </c>
      <c r="E192" s="231">
        <v>0</v>
      </c>
      <c r="F192" s="232">
        <v>0</v>
      </c>
      <c r="G192" s="232">
        <v>0</v>
      </c>
      <c r="H192" s="234">
        <v>0</v>
      </c>
      <c r="I192" s="234">
        <v>0</v>
      </c>
      <c r="J192" s="234">
        <v>0</v>
      </c>
      <c r="K192" s="234">
        <v>0</v>
      </c>
      <c r="L192" s="234">
        <v>0</v>
      </c>
      <c r="M192" s="234">
        <v>0</v>
      </c>
      <c r="N192" s="234">
        <v>0</v>
      </c>
      <c r="O192" s="259">
        <f>SUM(E192:N192)</f>
        <v>0</v>
      </c>
    </row>
    <row r="193" spans="1:15" s="184" customFormat="1" ht="87" customHeight="1" x14ac:dyDescent="0.3">
      <c r="A193" s="341"/>
      <c r="B193" s="326"/>
      <c r="C193" s="343"/>
      <c r="D193" s="237" t="s">
        <v>236</v>
      </c>
      <c r="E193" s="229">
        <v>0</v>
      </c>
      <c r="F193" s="230">
        <v>0</v>
      </c>
      <c r="G193" s="230">
        <v>0</v>
      </c>
      <c r="H193" s="234">
        <v>0</v>
      </c>
      <c r="I193" s="234">
        <v>1273913.69</v>
      </c>
      <c r="J193" s="234">
        <v>0</v>
      </c>
      <c r="K193" s="234">
        <v>0</v>
      </c>
      <c r="L193" s="234">
        <v>0</v>
      </c>
      <c r="M193" s="234">
        <v>0</v>
      </c>
      <c r="N193" s="234">
        <v>0</v>
      </c>
      <c r="O193" s="234">
        <f>SUM(E193:N193)</f>
        <v>1273913.69</v>
      </c>
    </row>
    <row r="194" spans="1:15" s="184" customFormat="1" ht="102" customHeight="1" x14ac:dyDescent="0.3">
      <c r="A194" s="357"/>
      <c r="B194" s="323"/>
      <c r="C194" s="360"/>
      <c r="D194" s="237" t="s">
        <v>235</v>
      </c>
      <c r="E194" s="229">
        <v>0</v>
      </c>
      <c r="F194" s="230">
        <v>88524</v>
      </c>
      <c r="G194" s="230">
        <v>18043</v>
      </c>
      <c r="H194" s="234">
        <v>0</v>
      </c>
      <c r="I194" s="234">
        <v>6303.9</v>
      </c>
      <c r="J194" s="234">
        <v>0</v>
      </c>
      <c r="K194" s="234">
        <v>0</v>
      </c>
      <c r="L194" s="234">
        <v>0</v>
      </c>
      <c r="M194" s="234">
        <v>0</v>
      </c>
      <c r="N194" s="234">
        <v>0</v>
      </c>
      <c r="O194" s="234">
        <f>SUM(E194:N194)</f>
        <v>112870.9</v>
      </c>
    </row>
    <row r="195" spans="1:15" s="184" customFormat="1" ht="45.75" customHeight="1" x14ac:dyDescent="0.3">
      <c r="A195" s="361" t="s">
        <v>298</v>
      </c>
      <c r="B195" s="322" t="s">
        <v>317</v>
      </c>
      <c r="C195" s="342" t="s">
        <v>246</v>
      </c>
      <c r="D195" s="204" t="s">
        <v>238</v>
      </c>
      <c r="E195" s="229">
        <f t="shared" ref="E195:O195" si="64">E196+E197+E198</f>
        <v>0</v>
      </c>
      <c r="F195" s="230">
        <f t="shared" si="64"/>
        <v>0</v>
      </c>
      <c r="G195" s="230">
        <f t="shared" si="64"/>
        <v>0</v>
      </c>
      <c r="H195" s="230">
        <f t="shared" si="64"/>
        <v>1490511.34</v>
      </c>
      <c r="I195" s="230">
        <f t="shared" si="64"/>
        <v>0</v>
      </c>
      <c r="J195" s="230">
        <f>J196+J197+J198</f>
        <v>3961061.09</v>
      </c>
      <c r="K195" s="230">
        <f t="shared" ref="K195:L195" si="65">K196+K197+K198</f>
        <v>0</v>
      </c>
      <c r="L195" s="258">
        <f t="shared" si="65"/>
        <v>995862.23</v>
      </c>
      <c r="M195" s="230">
        <f t="shared" si="64"/>
        <v>0</v>
      </c>
      <c r="N195" s="230">
        <f t="shared" si="64"/>
        <v>0</v>
      </c>
      <c r="O195" s="258">
        <f t="shared" si="64"/>
        <v>6447434.6600000011</v>
      </c>
    </row>
    <row r="196" spans="1:15" s="184" customFormat="1" ht="47.25" customHeight="1" x14ac:dyDescent="0.3">
      <c r="A196" s="341"/>
      <c r="B196" s="326"/>
      <c r="C196" s="343"/>
      <c r="D196" s="286" t="s">
        <v>50</v>
      </c>
      <c r="E196" s="231">
        <v>0</v>
      </c>
      <c r="F196" s="232">
        <v>0</v>
      </c>
      <c r="G196" s="232">
        <v>0</v>
      </c>
      <c r="H196" s="234">
        <v>0</v>
      </c>
      <c r="I196" s="234">
        <v>0</v>
      </c>
      <c r="J196" s="234">
        <f>J200</f>
        <v>0</v>
      </c>
      <c r="K196" s="234">
        <v>0</v>
      </c>
      <c r="L196" s="234">
        <v>0</v>
      </c>
      <c r="M196" s="234">
        <v>0</v>
      </c>
      <c r="N196" s="234">
        <v>0</v>
      </c>
      <c r="O196" s="259">
        <f t="shared" ref="O196:O206" si="66">SUM(E196:N196)</f>
        <v>0</v>
      </c>
    </row>
    <row r="197" spans="1:15" s="184" customFormat="1" ht="78.75" customHeight="1" x14ac:dyDescent="0.3">
      <c r="A197" s="341"/>
      <c r="B197" s="326"/>
      <c r="C197" s="343"/>
      <c r="D197" s="204" t="s">
        <v>236</v>
      </c>
      <c r="E197" s="229">
        <v>0</v>
      </c>
      <c r="F197" s="230">
        <v>0</v>
      </c>
      <c r="G197" s="230">
        <v>0</v>
      </c>
      <c r="H197" s="234">
        <v>1485000</v>
      </c>
      <c r="I197" s="234">
        <v>0</v>
      </c>
      <c r="J197" s="234">
        <f>J201+J205</f>
        <v>3921450.48</v>
      </c>
      <c r="K197" s="234">
        <f t="shared" ref="K197:L197" si="67">K201+K205</f>
        <v>0</v>
      </c>
      <c r="L197" s="234">
        <f t="shared" si="67"/>
        <v>985903.61</v>
      </c>
      <c r="M197" s="234">
        <v>0</v>
      </c>
      <c r="N197" s="234">
        <v>0</v>
      </c>
      <c r="O197" s="259">
        <f t="shared" si="66"/>
        <v>6392354.0900000008</v>
      </c>
    </row>
    <row r="198" spans="1:15" s="184" customFormat="1" ht="363.75" customHeight="1" x14ac:dyDescent="0.3">
      <c r="A198" s="357"/>
      <c r="B198" s="323"/>
      <c r="C198" s="360"/>
      <c r="D198" s="204" t="s">
        <v>235</v>
      </c>
      <c r="E198" s="229">
        <v>0</v>
      </c>
      <c r="F198" s="230">
        <v>0</v>
      </c>
      <c r="G198" s="230">
        <v>0</v>
      </c>
      <c r="H198" s="234">
        <v>5511.34</v>
      </c>
      <c r="I198" s="234">
        <v>0</v>
      </c>
      <c r="J198" s="234">
        <f>J202+J203+J206</f>
        <v>39610.61</v>
      </c>
      <c r="K198" s="234">
        <f t="shared" ref="K198:L198" si="68">K202+K203+K206</f>
        <v>0</v>
      </c>
      <c r="L198" s="234">
        <f t="shared" si="68"/>
        <v>9958.6200000000008</v>
      </c>
      <c r="M198" s="234">
        <v>0</v>
      </c>
      <c r="N198" s="234">
        <v>0</v>
      </c>
      <c r="O198" s="234">
        <f t="shared" si="66"/>
        <v>55080.57</v>
      </c>
    </row>
    <row r="199" spans="1:15" s="184" customFormat="1" ht="186.75" customHeight="1" x14ac:dyDescent="0.3">
      <c r="A199" s="361" t="s">
        <v>344</v>
      </c>
      <c r="B199" s="322" t="s">
        <v>345</v>
      </c>
      <c r="C199" s="342" t="s">
        <v>246</v>
      </c>
      <c r="D199" s="204" t="s">
        <v>238</v>
      </c>
      <c r="E199" s="229">
        <f>E200+E201+E203</f>
        <v>0</v>
      </c>
      <c r="F199" s="230">
        <f>F200+F201+F203</f>
        <v>0</v>
      </c>
      <c r="G199" s="230">
        <f>G200+G201+G203</f>
        <v>0</v>
      </c>
      <c r="H199" s="230">
        <f>H200+H201+H203</f>
        <v>0</v>
      </c>
      <c r="I199" s="230">
        <f>I200+I201+I203</f>
        <v>0</v>
      </c>
      <c r="J199" s="230">
        <f>J200+J201+J203+J202</f>
        <v>3961061.0900000003</v>
      </c>
      <c r="K199" s="230">
        <f>K200+K201+K203</f>
        <v>0</v>
      </c>
      <c r="L199" s="230">
        <f>L200+L201+L203</f>
        <v>0</v>
      </c>
      <c r="M199" s="230">
        <f>M200+M201+M203</f>
        <v>0</v>
      </c>
      <c r="N199" s="230">
        <f>N200+N201+N203</f>
        <v>0</v>
      </c>
      <c r="O199" s="258">
        <f t="shared" si="66"/>
        <v>3961061.0900000003</v>
      </c>
    </row>
    <row r="200" spans="1:15" s="184" customFormat="1" ht="186.75" customHeight="1" x14ac:dyDescent="0.3">
      <c r="A200" s="341"/>
      <c r="B200" s="326"/>
      <c r="C200" s="343"/>
      <c r="D200" s="286" t="s">
        <v>50</v>
      </c>
      <c r="E200" s="231">
        <v>0</v>
      </c>
      <c r="F200" s="232">
        <v>0</v>
      </c>
      <c r="G200" s="232">
        <v>0</v>
      </c>
      <c r="H200" s="234">
        <v>0</v>
      </c>
      <c r="I200" s="234">
        <v>0</v>
      </c>
      <c r="J200" s="234">
        <v>0</v>
      </c>
      <c r="K200" s="234">
        <v>0</v>
      </c>
      <c r="L200" s="234">
        <v>0</v>
      </c>
      <c r="M200" s="234">
        <v>0</v>
      </c>
      <c r="N200" s="234">
        <v>0</v>
      </c>
      <c r="O200" s="259">
        <f t="shared" si="66"/>
        <v>0</v>
      </c>
    </row>
    <row r="201" spans="1:15" s="184" customFormat="1" ht="80.25" customHeight="1" x14ac:dyDescent="0.3">
      <c r="A201" s="341"/>
      <c r="B201" s="326"/>
      <c r="C201" s="343"/>
      <c r="D201" s="204" t="s">
        <v>236</v>
      </c>
      <c r="E201" s="229">
        <v>0</v>
      </c>
      <c r="F201" s="230">
        <v>0</v>
      </c>
      <c r="G201" s="230">
        <v>0</v>
      </c>
      <c r="H201" s="234">
        <v>0</v>
      </c>
      <c r="I201" s="234">
        <v>0</v>
      </c>
      <c r="J201" s="234">
        <v>3921450.48</v>
      </c>
      <c r="K201" s="234">
        <v>0</v>
      </c>
      <c r="L201" s="234">
        <v>0</v>
      </c>
      <c r="M201" s="234">
        <v>0</v>
      </c>
      <c r="N201" s="234">
        <v>0</v>
      </c>
      <c r="O201" s="259">
        <f t="shared" si="66"/>
        <v>3921450.48</v>
      </c>
    </row>
    <row r="202" spans="1:15" s="184" customFormat="1" ht="126.75" customHeight="1" x14ac:dyDescent="0.3">
      <c r="A202" s="341"/>
      <c r="B202" s="326"/>
      <c r="C202" s="343"/>
      <c r="D202" s="204" t="s">
        <v>349</v>
      </c>
      <c r="E202" s="229">
        <v>0</v>
      </c>
      <c r="F202" s="230">
        <v>0</v>
      </c>
      <c r="G202" s="230">
        <v>0</v>
      </c>
      <c r="H202" s="234">
        <v>0</v>
      </c>
      <c r="I202" s="234">
        <v>0</v>
      </c>
      <c r="J202" s="234">
        <v>6337.7</v>
      </c>
      <c r="K202" s="234">
        <v>0</v>
      </c>
      <c r="L202" s="234">
        <v>0</v>
      </c>
      <c r="M202" s="234">
        <v>0</v>
      </c>
      <c r="N202" s="234"/>
      <c r="O202" s="259">
        <f t="shared" si="66"/>
        <v>6337.7</v>
      </c>
    </row>
    <row r="203" spans="1:15" s="184" customFormat="1" ht="102.75" customHeight="1" x14ac:dyDescent="0.3">
      <c r="A203" s="357"/>
      <c r="B203" s="323"/>
      <c r="C203" s="360"/>
      <c r="D203" s="204" t="s">
        <v>235</v>
      </c>
      <c r="E203" s="229">
        <v>0</v>
      </c>
      <c r="F203" s="230">
        <v>0</v>
      </c>
      <c r="G203" s="230">
        <v>0</v>
      </c>
      <c r="H203" s="234">
        <v>0</v>
      </c>
      <c r="I203" s="234">
        <v>0</v>
      </c>
      <c r="J203" s="234">
        <v>33272.910000000003</v>
      </c>
      <c r="K203" s="234">
        <v>0</v>
      </c>
      <c r="L203" s="234">
        <v>0</v>
      </c>
      <c r="M203" s="234">
        <v>0</v>
      </c>
      <c r="N203" s="234">
        <v>0</v>
      </c>
      <c r="O203" s="234">
        <f t="shared" si="66"/>
        <v>33272.910000000003</v>
      </c>
    </row>
    <row r="204" spans="1:15" s="184" customFormat="1" ht="102.75" customHeight="1" x14ac:dyDescent="0.3">
      <c r="A204" s="407" t="s">
        <v>385</v>
      </c>
      <c r="B204" s="322" t="s">
        <v>386</v>
      </c>
      <c r="C204" s="322" t="s">
        <v>243</v>
      </c>
      <c r="D204" s="204" t="s">
        <v>238</v>
      </c>
      <c r="E204" s="229"/>
      <c r="F204" s="230"/>
      <c r="G204" s="230"/>
      <c r="H204" s="234"/>
      <c r="I204" s="234"/>
      <c r="J204" s="234">
        <f>SUM(J205:J206)</f>
        <v>0</v>
      </c>
      <c r="K204" s="234">
        <f t="shared" ref="K204:L204" si="69">SUM(K205:K206)</f>
        <v>0</v>
      </c>
      <c r="L204" s="234">
        <f t="shared" si="69"/>
        <v>995862.23</v>
      </c>
      <c r="M204" s="234">
        <v>0</v>
      </c>
      <c r="N204" s="234"/>
      <c r="O204" s="234">
        <f t="shared" si="66"/>
        <v>995862.23</v>
      </c>
    </row>
    <row r="205" spans="1:15" s="184" customFormat="1" ht="102.75" customHeight="1" x14ac:dyDescent="0.3">
      <c r="A205" s="408"/>
      <c r="B205" s="326"/>
      <c r="C205" s="326"/>
      <c r="D205" s="204" t="s">
        <v>236</v>
      </c>
      <c r="E205" s="229"/>
      <c r="F205" s="230"/>
      <c r="G205" s="230"/>
      <c r="H205" s="234"/>
      <c r="I205" s="234"/>
      <c r="J205" s="234">
        <v>0</v>
      </c>
      <c r="K205" s="234"/>
      <c r="L205" s="234">
        <v>985903.61</v>
      </c>
      <c r="M205" s="234">
        <v>0</v>
      </c>
      <c r="N205" s="234"/>
      <c r="O205" s="234">
        <f t="shared" si="66"/>
        <v>985903.61</v>
      </c>
    </row>
    <row r="206" spans="1:15" s="184" customFormat="1" ht="102.75" customHeight="1" x14ac:dyDescent="0.3">
      <c r="A206" s="409"/>
      <c r="B206" s="323"/>
      <c r="C206" s="323"/>
      <c r="D206" s="204" t="s">
        <v>235</v>
      </c>
      <c r="E206" s="229"/>
      <c r="F206" s="230"/>
      <c r="G206" s="230"/>
      <c r="H206" s="234"/>
      <c r="I206" s="234"/>
      <c r="J206" s="234">
        <v>0</v>
      </c>
      <c r="K206" s="234"/>
      <c r="L206" s="234">
        <v>9958.6200000000008</v>
      </c>
      <c r="M206" s="234"/>
      <c r="N206" s="234"/>
      <c r="O206" s="234">
        <f t="shared" si="66"/>
        <v>9958.6200000000008</v>
      </c>
    </row>
    <row r="207" spans="1:15" s="184" customFormat="1" ht="45.75" customHeight="1" x14ac:dyDescent="0.3">
      <c r="A207" s="292" t="s">
        <v>299</v>
      </c>
      <c r="B207" s="322" t="s">
        <v>297</v>
      </c>
      <c r="C207" s="288" t="s">
        <v>243</v>
      </c>
      <c r="D207" s="204" t="s">
        <v>238</v>
      </c>
      <c r="E207" s="229">
        <f>E208+E209+E210</f>
        <v>0</v>
      </c>
      <c r="F207" s="230">
        <f t="shared" ref="F207:O207" si="70">F208+F209+F210</f>
        <v>0</v>
      </c>
      <c r="G207" s="230">
        <f t="shared" si="70"/>
        <v>400000</v>
      </c>
      <c r="H207" s="230">
        <f t="shared" si="70"/>
        <v>0</v>
      </c>
      <c r="I207" s="230">
        <f t="shared" si="70"/>
        <v>0</v>
      </c>
      <c r="J207" s="230">
        <f t="shared" si="70"/>
        <v>0</v>
      </c>
      <c r="K207" s="230">
        <f t="shared" si="70"/>
        <v>0</v>
      </c>
      <c r="L207" s="230">
        <f t="shared" si="70"/>
        <v>0</v>
      </c>
      <c r="M207" s="230">
        <f t="shared" si="70"/>
        <v>0</v>
      </c>
      <c r="N207" s="230">
        <f t="shared" si="70"/>
        <v>0</v>
      </c>
      <c r="O207" s="230">
        <f t="shared" si="70"/>
        <v>400000</v>
      </c>
    </row>
    <row r="208" spans="1:15" s="184" customFormat="1" ht="45.75" customHeight="1" x14ac:dyDescent="0.3">
      <c r="A208" s="287"/>
      <c r="B208" s="344"/>
      <c r="C208" s="289"/>
      <c r="D208" s="286" t="s">
        <v>50</v>
      </c>
      <c r="E208" s="231">
        <v>0</v>
      </c>
      <c r="F208" s="232">
        <v>0</v>
      </c>
      <c r="G208" s="232">
        <v>0</v>
      </c>
      <c r="H208" s="234">
        <v>0</v>
      </c>
      <c r="I208" s="234">
        <v>0</v>
      </c>
      <c r="J208" s="234">
        <v>0</v>
      </c>
      <c r="K208" s="234">
        <v>0</v>
      </c>
      <c r="L208" s="234">
        <v>0</v>
      </c>
      <c r="M208" s="234">
        <v>0</v>
      </c>
      <c r="N208" s="234">
        <v>0</v>
      </c>
      <c r="O208" s="234">
        <f>SUM(E208:N208)</f>
        <v>0</v>
      </c>
    </row>
    <row r="209" spans="1:15" s="184" customFormat="1" ht="86.25" customHeight="1" x14ac:dyDescent="0.3">
      <c r="A209" s="287"/>
      <c r="B209" s="344"/>
      <c r="C209" s="289"/>
      <c r="D209" s="204" t="s">
        <v>236</v>
      </c>
      <c r="E209" s="229">
        <v>0</v>
      </c>
      <c r="F209" s="230">
        <v>0</v>
      </c>
      <c r="G209" s="230">
        <v>0</v>
      </c>
      <c r="H209" s="234">
        <v>0</v>
      </c>
      <c r="I209" s="234">
        <v>0</v>
      </c>
      <c r="J209" s="234">
        <v>0</v>
      </c>
      <c r="K209" s="234">
        <v>0</v>
      </c>
      <c r="L209" s="234">
        <v>0</v>
      </c>
      <c r="M209" s="234">
        <v>0</v>
      </c>
      <c r="N209" s="234">
        <v>0</v>
      </c>
      <c r="O209" s="234">
        <f>SUM(E209:N209)</f>
        <v>0</v>
      </c>
    </row>
    <row r="210" spans="1:15" s="184" customFormat="1" ht="100.5" customHeight="1" x14ac:dyDescent="0.3">
      <c r="A210" s="290"/>
      <c r="B210" s="345"/>
      <c r="C210" s="291"/>
      <c r="D210" s="204" t="s">
        <v>235</v>
      </c>
      <c r="E210" s="229">
        <v>0</v>
      </c>
      <c r="F210" s="230">
        <v>0</v>
      </c>
      <c r="G210" s="230">
        <v>400000</v>
      </c>
      <c r="H210" s="234">
        <v>0</v>
      </c>
      <c r="I210" s="234">
        <v>0</v>
      </c>
      <c r="J210" s="234">
        <v>0</v>
      </c>
      <c r="K210" s="234">
        <v>0</v>
      </c>
      <c r="L210" s="234">
        <v>0</v>
      </c>
      <c r="M210" s="234">
        <v>0</v>
      </c>
      <c r="N210" s="234">
        <v>0</v>
      </c>
      <c r="O210" s="234">
        <f>SUM(E210:N210)</f>
        <v>400000</v>
      </c>
    </row>
    <row r="211" spans="1:15" s="184" customFormat="1" ht="45.75" customHeight="1" x14ac:dyDescent="0.3">
      <c r="A211" s="292" t="s">
        <v>301</v>
      </c>
      <c r="B211" s="322" t="s">
        <v>324</v>
      </c>
      <c r="C211" s="288" t="s">
        <v>252</v>
      </c>
      <c r="D211" s="204" t="s">
        <v>238</v>
      </c>
      <c r="E211" s="229">
        <f>E212+E213+E214</f>
        <v>0</v>
      </c>
      <c r="F211" s="230">
        <f t="shared" ref="F211:O211" si="71">F212+F213+F214</f>
        <v>0</v>
      </c>
      <c r="G211" s="230">
        <f t="shared" si="71"/>
        <v>280015</v>
      </c>
      <c r="H211" s="230">
        <f t="shared" si="71"/>
        <v>0</v>
      </c>
      <c r="I211" s="230">
        <f t="shared" si="71"/>
        <v>0</v>
      </c>
      <c r="J211" s="230">
        <f t="shared" si="71"/>
        <v>1010101.01</v>
      </c>
      <c r="K211" s="230">
        <f t="shared" si="71"/>
        <v>0</v>
      </c>
      <c r="L211" s="230">
        <f t="shared" si="71"/>
        <v>1010101.01</v>
      </c>
      <c r="M211" s="230">
        <f t="shared" si="71"/>
        <v>1030927.84</v>
      </c>
      <c r="N211" s="230">
        <f t="shared" si="71"/>
        <v>1030927.84</v>
      </c>
      <c r="O211" s="230">
        <f t="shared" si="71"/>
        <v>4362072.7</v>
      </c>
    </row>
    <row r="212" spans="1:15" s="184" customFormat="1" ht="45.75" customHeight="1" x14ac:dyDescent="0.3">
      <c r="A212" s="287"/>
      <c r="B212" s="344"/>
      <c r="C212" s="289"/>
      <c r="D212" s="286" t="s">
        <v>50</v>
      </c>
      <c r="E212" s="231">
        <v>0</v>
      </c>
      <c r="F212" s="232">
        <v>0</v>
      </c>
      <c r="G212" s="232">
        <v>0</v>
      </c>
      <c r="H212" s="234">
        <v>0</v>
      </c>
      <c r="I212" s="234">
        <v>0</v>
      </c>
      <c r="J212" s="234">
        <v>0</v>
      </c>
      <c r="K212" s="234">
        <v>0</v>
      </c>
      <c r="L212" s="234">
        <v>0</v>
      </c>
      <c r="M212" s="234">
        <v>0</v>
      </c>
      <c r="N212" s="234">
        <v>0</v>
      </c>
      <c r="O212" s="234">
        <f>SUM(E212:N212)</f>
        <v>0</v>
      </c>
    </row>
    <row r="213" spans="1:15" s="184" customFormat="1" ht="72" customHeight="1" x14ac:dyDescent="0.3">
      <c r="A213" s="287"/>
      <c r="B213" s="344"/>
      <c r="C213" s="289"/>
      <c r="D213" s="204" t="s">
        <v>236</v>
      </c>
      <c r="E213" s="229">
        <v>0</v>
      </c>
      <c r="F213" s="230">
        <v>0</v>
      </c>
      <c r="G213" s="230">
        <v>0</v>
      </c>
      <c r="H213" s="234">
        <v>0</v>
      </c>
      <c r="I213" s="234">
        <v>0</v>
      </c>
      <c r="J213" s="234">
        <v>1000000</v>
      </c>
      <c r="K213" s="234"/>
      <c r="L213" s="234">
        <v>1000000</v>
      </c>
      <c r="M213" s="234">
        <v>1000000</v>
      </c>
      <c r="N213" s="234">
        <v>1000000</v>
      </c>
      <c r="O213" s="234">
        <f>SUM(E213:N213)</f>
        <v>4000000</v>
      </c>
    </row>
    <row r="214" spans="1:15" s="184" customFormat="1" ht="349.5" customHeight="1" x14ac:dyDescent="0.3">
      <c r="A214" s="290"/>
      <c r="B214" s="345"/>
      <c r="C214" s="291"/>
      <c r="D214" s="204" t="s">
        <v>235</v>
      </c>
      <c r="E214" s="229">
        <v>0</v>
      </c>
      <c r="F214" s="230">
        <v>0</v>
      </c>
      <c r="G214" s="230">
        <v>280015</v>
      </c>
      <c r="H214" s="234">
        <v>0</v>
      </c>
      <c r="I214" s="234">
        <v>0</v>
      </c>
      <c r="J214" s="234">
        <v>10101.01</v>
      </c>
      <c r="K214" s="234"/>
      <c r="L214" s="234">
        <v>10101.01</v>
      </c>
      <c r="M214" s="234">
        <v>30927.84</v>
      </c>
      <c r="N214" s="234">
        <v>30927.84</v>
      </c>
      <c r="O214" s="234">
        <f>SUM(E214:N214)</f>
        <v>362072.70000000007</v>
      </c>
    </row>
    <row r="215" spans="1:15" s="184" customFormat="1" ht="90.75" customHeight="1" x14ac:dyDescent="0.3">
      <c r="A215" s="292" t="s">
        <v>312</v>
      </c>
      <c r="B215" s="322" t="s">
        <v>319</v>
      </c>
      <c r="C215" s="288" t="s">
        <v>243</v>
      </c>
      <c r="D215" s="204" t="s">
        <v>238</v>
      </c>
      <c r="E215" s="229">
        <f>E216+E217+E218</f>
        <v>0</v>
      </c>
      <c r="F215" s="230">
        <f t="shared" ref="F215:O215" si="72">F216+F217+F218</f>
        <v>28480</v>
      </c>
      <c r="G215" s="230">
        <f t="shared" si="72"/>
        <v>358621</v>
      </c>
      <c r="H215" s="230">
        <f t="shared" si="72"/>
        <v>60962</v>
      </c>
      <c r="I215" s="230">
        <f t="shared" si="72"/>
        <v>791002.03</v>
      </c>
      <c r="J215" s="230">
        <f t="shared" si="72"/>
        <v>0</v>
      </c>
      <c r="K215" s="230">
        <f t="shared" si="72"/>
        <v>0</v>
      </c>
      <c r="L215" s="230">
        <f t="shared" si="72"/>
        <v>0</v>
      </c>
      <c r="M215" s="230">
        <f t="shared" si="72"/>
        <v>0</v>
      </c>
      <c r="N215" s="230">
        <f t="shared" si="72"/>
        <v>0</v>
      </c>
      <c r="O215" s="230">
        <f t="shared" si="72"/>
        <v>1239065.03</v>
      </c>
    </row>
    <row r="216" spans="1:15" s="184" customFormat="1" ht="90.75" customHeight="1" x14ac:dyDescent="0.3">
      <c r="A216" s="287"/>
      <c r="B216" s="344"/>
      <c r="C216" s="289"/>
      <c r="D216" s="286" t="s">
        <v>50</v>
      </c>
      <c r="E216" s="231">
        <v>0</v>
      </c>
      <c r="F216" s="232">
        <v>0</v>
      </c>
      <c r="G216" s="232">
        <v>0</v>
      </c>
      <c r="H216" s="234">
        <v>0</v>
      </c>
      <c r="I216" s="234">
        <v>0</v>
      </c>
      <c r="J216" s="234">
        <v>0</v>
      </c>
      <c r="K216" s="234">
        <v>0</v>
      </c>
      <c r="L216" s="234">
        <v>0</v>
      </c>
      <c r="M216" s="234">
        <v>0</v>
      </c>
      <c r="N216" s="234">
        <v>0</v>
      </c>
      <c r="O216" s="234">
        <f>SUM(E216:N216)</f>
        <v>0</v>
      </c>
    </row>
    <row r="217" spans="1:15" s="184" customFormat="1" ht="119.25" customHeight="1" x14ac:dyDescent="0.3">
      <c r="A217" s="287"/>
      <c r="B217" s="344"/>
      <c r="C217" s="289"/>
      <c r="D217" s="204" t="s">
        <v>236</v>
      </c>
      <c r="E217" s="229">
        <v>0</v>
      </c>
      <c r="F217" s="230">
        <v>0</v>
      </c>
      <c r="G217" s="230">
        <v>0</v>
      </c>
      <c r="H217" s="234">
        <v>0</v>
      </c>
      <c r="I217" s="234">
        <v>0</v>
      </c>
      <c r="J217" s="234">
        <v>0</v>
      </c>
      <c r="K217" s="234">
        <v>0</v>
      </c>
      <c r="L217" s="234">
        <v>0</v>
      </c>
      <c r="M217" s="234">
        <v>0</v>
      </c>
      <c r="N217" s="234">
        <v>0</v>
      </c>
      <c r="O217" s="234">
        <f>SUM(E217:N217)</f>
        <v>0</v>
      </c>
    </row>
    <row r="218" spans="1:15" s="184" customFormat="1" ht="101.25" customHeight="1" x14ac:dyDescent="0.3">
      <c r="A218" s="287"/>
      <c r="B218" s="344"/>
      <c r="C218" s="289"/>
      <c r="D218" s="285" t="s">
        <v>235</v>
      </c>
      <c r="E218" s="241">
        <v>0</v>
      </c>
      <c r="F218" s="242">
        <v>28480</v>
      </c>
      <c r="G218" s="242">
        <v>358621</v>
      </c>
      <c r="H218" s="265">
        <f>21303+39659</f>
        <v>60962</v>
      </c>
      <c r="I218" s="243">
        <f>742078.03+48924</f>
        <v>791002.03</v>
      </c>
      <c r="J218" s="243">
        <v>0</v>
      </c>
      <c r="K218" s="243">
        <v>0</v>
      </c>
      <c r="L218" s="243">
        <v>0</v>
      </c>
      <c r="M218" s="243">
        <v>0</v>
      </c>
      <c r="N218" s="243">
        <v>0</v>
      </c>
      <c r="O218" s="243">
        <f>SUM(E218:N218)</f>
        <v>1239065.03</v>
      </c>
    </row>
    <row r="219" spans="1:15" s="184" customFormat="1" ht="90.75" customHeight="1" x14ac:dyDescent="0.3">
      <c r="A219" s="292" t="s">
        <v>320</v>
      </c>
      <c r="B219" s="358" t="s">
        <v>313</v>
      </c>
      <c r="C219" s="322" t="s">
        <v>246</v>
      </c>
      <c r="D219" s="204" t="s">
        <v>238</v>
      </c>
      <c r="E219" s="229">
        <f>E220+E221+E222</f>
        <v>0</v>
      </c>
      <c r="F219" s="230">
        <f t="shared" ref="F219:O219" si="73">F220+F221+F222</f>
        <v>0</v>
      </c>
      <c r="G219" s="230">
        <f t="shared" si="73"/>
        <v>0</v>
      </c>
      <c r="H219" s="230">
        <f t="shared" si="73"/>
        <v>0</v>
      </c>
      <c r="I219" s="230">
        <f t="shared" si="73"/>
        <v>0</v>
      </c>
      <c r="J219" s="230">
        <f t="shared" si="73"/>
        <v>0</v>
      </c>
      <c r="K219" s="230">
        <f t="shared" si="73"/>
        <v>9996610.9499999993</v>
      </c>
      <c r="L219" s="230">
        <f t="shared" si="73"/>
        <v>0</v>
      </c>
      <c r="M219" s="230">
        <f t="shared" si="73"/>
        <v>0</v>
      </c>
      <c r="N219" s="230">
        <f t="shared" si="73"/>
        <v>0</v>
      </c>
      <c r="O219" s="230">
        <f t="shared" si="73"/>
        <v>9996610.9499999993</v>
      </c>
    </row>
    <row r="220" spans="1:15" s="184" customFormat="1" ht="90.75" customHeight="1" x14ac:dyDescent="0.3">
      <c r="A220" s="287"/>
      <c r="B220" s="359"/>
      <c r="C220" s="326"/>
      <c r="D220" s="286" t="s">
        <v>50</v>
      </c>
      <c r="E220" s="231">
        <v>0</v>
      </c>
      <c r="F220" s="232">
        <v>0</v>
      </c>
      <c r="G220" s="232">
        <v>0</v>
      </c>
      <c r="H220" s="234">
        <v>0</v>
      </c>
      <c r="I220" s="234">
        <v>0</v>
      </c>
      <c r="J220" s="234">
        <v>0</v>
      </c>
      <c r="K220" s="234">
        <v>0</v>
      </c>
      <c r="L220" s="234">
        <v>0</v>
      </c>
      <c r="M220" s="234">
        <v>0</v>
      </c>
      <c r="N220" s="234">
        <v>0</v>
      </c>
      <c r="O220" s="234">
        <f>SUM(E220:N220)</f>
        <v>0</v>
      </c>
    </row>
    <row r="221" spans="1:15" s="184" customFormat="1" ht="90.75" customHeight="1" x14ac:dyDescent="0.3">
      <c r="A221" s="287"/>
      <c r="B221" s="359"/>
      <c r="C221" s="326"/>
      <c r="D221" s="204" t="s">
        <v>236</v>
      </c>
      <c r="E221" s="229">
        <v>0</v>
      </c>
      <c r="F221" s="230">
        <v>0</v>
      </c>
      <c r="G221" s="230">
        <v>0</v>
      </c>
      <c r="H221" s="234">
        <v>0</v>
      </c>
      <c r="I221" s="234">
        <v>0</v>
      </c>
      <c r="J221" s="234">
        <v>0</v>
      </c>
      <c r="K221" s="234">
        <v>9994591.8399999999</v>
      </c>
      <c r="L221" s="234">
        <v>0</v>
      </c>
      <c r="M221" s="234">
        <v>0</v>
      </c>
      <c r="N221" s="234">
        <v>0</v>
      </c>
      <c r="O221" s="234">
        <f>SUM(E221:N221)</f>
        <v>9994591.8399999999</v>
      </c>
    </row>
    <row r="222" spans="1:15" s="184" customFormat="1" ht="99" customHeight="1" x14ac:dyDescent="0.3">
      <c r="A222" s="287"/>
      <c r="B222" s="359"/>
      <c r="C222" s="323"/>
      <c r="D222" s="285" t="s">
        <v>235</v>
      </c>
      <c r="E222" s="241">
        <v>0</v>
      </c>
      <c r="F222" s="242">
        <v>0</v>
      </c>
      <c r="G222" s="242">
        <v>0</v>
      </c>
      <c r="H222" s="243">
        <v>0</v>
      </c>
      <c r="I222" s="243">
        <v>0</v>
      </c>
      <c r="J222" s="243">
        <v>0</v>
      </c>
      <c r="K222" s="243">
        <v>2019.11</v>
      </c>
      <c r="L222" s="243">
        <v>0</v>
      </c>
      <c r="M222" s="243">
        <v>0</v>
      </c>
      <c r="N222" s="243">
        <v>0</v>
      </c>
      <c r="O222" s="243">
        <f>SUM(E222:N222)</f>
        <v>2019.11</v>
      </c>
    </row>
    <row r="223" spans="1:15" ht="34.5" customHeight="1" x14ac:dyDescent="0.3">
      <c r="A223" s="292" t="s">
        <v>321</v>
      </c>
      <c r="B223" s="358" t="s">
        <v>322</v>
      </c>
      <c r="C223" s="322" t="s">
        <v>243</v>
      </c>
      <c r="D223" s="204" t="s">
        <v>238</v>
      </c>
      <c r="E223" s="229">
        <f t="shared" ref="E223:O223" si="74">E224+E225+E226</f>
        <v>0</v>
      </c>
      <c r="F223" s="230">
        <f t="shared" si="74"/>
        <v>0</v>
      </c>
      <c r="G223" s="230">
        <f t="shared" si="74"/>
        <v>0</v>
      </c>
      <c r="H223" s="230">
        <f t="shared" si="74"/>
        <v>0</v>
      </c>
      <c r="I223" s="230">
        <f t="shared" si="74"/>
        <v>118747</v>
      </c>
      <c r="J223" s="230">
        <f t="shared" si="74"/>
        <v>0</v>
      </c>
      <c r="K223" s="230">
        <f t="shared" si="74"/>
        <v>0</v>
      </c>
      <c r="L223" s="230">
        <f t="shared" si="74"/>
        <v>0</v>
      </c>
      <c r="M223" s="230">
        <f t="shared" si="74"/>
        <v>0</v>
      </c>
      <c r="N223" s="230">
        <f t="shared" si="74"/>
        <v>0</v>
      </c>
      <c r="O223" s="230">
        <f t="shared" si="74"/>
        <v>118747</v>
      </c>
    </row>
    <row r="224" spans="1:15" ht="51" customHeight="1" x14ac:dyDescent="0.3">
      <c r="A224" s="287"/>
      <c r="B224" s="359"/>
      <c r="C224" s="326"/>
      <c r="D224" s="286" t="s">
        <v>50</v>
      </c>
      <c r="E224" s="231">
        <v>0</v>
      </c>
      <c r="F224" s="232">
        <v>0</v>
      </c>
      <c r="G224" s="232">
        <v>0</v>
      </c>
      <c r="H224" s="234">
        <v>0</v>
      </c>
      <c r="I224" s="234">
        <v>0</v>
      </c>
      <c r="J224" s="234">
        <v>0</v>
      </c>
      <c r="K224" s="234">
        <v>0</v>
      </c>
      <c r="L224" s="234">
        <v>0</v>
      </c>
      <c r="M224" s="234">
        <v>0</v>
      </c>
      <c r="N224" s="234">
        <v>0</v>
      </c>
      <c r="O224" s="234">
        <f t="shared" ref="O224:O230" si="75">SUM(E224:N224)</f>
        <v>0</v>
      </c>
    </row>
    <row r="225" spans="1:15" ht="84.75" customHeight="1" x14ac:dyDescent="0.3">
      <c r="A225" s="287"/>
      <c r="B225" s="359"/>
      <c r="C225" s="326"/>
      <c r="D225" s="204" t="s">
        <v>236</v>
      </c>
      <c r="E225" s="229">
        <v>0</v>
      </c>
      <c r="F225" s="230">
        <v>0</v>
      </c>
      <c r="G225" s="230">
        <v>0</v>
      </c>
      <c r="H225" s="234">
        <v>0</v>
      </c>
      <c r="I225" s="234">
        <v>0</v>
      </c>
      <c r="J225" s="234">
        <v>0</v>
      </c>
      <c r="K225" s="234">
        <v>0</v>
      </c>
      <c r="L225" s="234">
        <v>0</v>
      </c>
      <c r="M225" s="234">
        <v>0</v>
      </c>
      <c r="N225" s="234">
        <v>0</v>
      </c>
      <c r="O225" s="234">
        <f t="shared" si="75"/>
        <v>0</v>
      </c>
    </row>
    <row r="226" spans="1:15" ht="111.75" customHeight="1" x14ac:dyDescent="0.3">
      <c r="A226" s="287"/>
      <c r="B226" s="359"/>
      <c r="C226" s="323"/>
      <c r="D226" s="285" t="s">
        <v>235</v>
      </c>
      <c r="E226" s="241">
        <v>0</v>
      </c>
      <c r="F226" s="242">
        <v>0</v>
      </c>
      <c r="G226" s="242">
        <v>0</v>
      </c>
      <c r="H226" s="243">
        <v>0</v>
      </c>
      <c r="I226" s="243">
        <v>118747</v>
      </c>
      <c r="J226" s="243">
        <v>0</v>
      </c>
      <c r="K226" s="243">
        <v>0</v>
      </c>
      <c r="L226" s="243">
        <v>0</v>
      </c>
      <c r="M226" s="243">
        <v>0</v>
      </c>
      <c r="N226" s="243">
        <v>0</v>
      </c>
      <c r="O226" s="243">
        <f t="shared" si="75"/>
        <v>118747</v>
      </c>
    </row>
    <row r="227" spans="1:15" ht="33" customHeight="1" x14ac:dyDescent="0.3">
      <c r="A227" s="322" t="s">
        <v>360</v>
      </c>
      <c r="B227" s="324" t="s">
        <v>361</v>
      </c>
      <c r="C227" s="322" t="s">
        <v>243</v>
      </c>
      <c r="D227" s="237" t="s">
        <v>238</v>
      </c>
      <c r="E227" s="229">
        <v>0</v>
      </c>
      <c r="F227" s="230">
        <v>0</v>
      </c>
      <c r="G227" s="230">
        <v>0</v>
      </c>
      <c r="H227" s="234">
        <v>0</v>
      </c>
      <c r="I227" s="234">
        <v>0</v>
      </c>
      <c r="J227" s="234">
        <v>337500</v>
      </c>
      <c r="K227" s="234">
        <v>0</v>
      </c>
      <c r="L227" s="234">
        <v>0</v>
      </c>
      <c r="M227" s="234">
        <v>0</v>
      </c>
      <c r="N227" s="234">
        <v>0</v>
      </c>
      <c r="O227" s="234">
        <f t="shared" si="75"/>
        <v>337500</v>
      </c>
    </row>
    <row r="228" spans="1:15" ht="105" customHeight="1" x14ac:dyDescent="0.3">
      <c r="A228" s="323"/>
      <c r="B228" s="325"/>
      <c r="C228" s="323"/>
      <c r="D228" s="237" t="s">
        <v>337</v>
      </c>
      <c r="E228" s="229">
        <v>0</v>
      </c>
      <c r="F228" s="230">
        <v>0</v>
      </c>
      <c r="G228" s="230">
        <v>0</v>
      </c>
      <c r="H228" s="234">
        <v>0</v>
      </c>
      <c r="I228" s="234">
        <v>0</v>
      </c>
      <c r="J228" s="209">
        <v>337500</v>
      </c>
      <c r="K228" s="234">
        <v>0</v>
      </c>
      <c r="L228" s="234">
        <v>0</v>
      </c>
      <c r="M228" s="234">
        <v>0</v>
      </c>
      <c r="N228" s="234">
        <v>0</v>
      </c>
      <c r="O228" s="234">
        <f t="shared" si="75"/>
        <v>337500</v>
      </c>
    </row>
    <row r="229" spans="1:15" ht="80.25" customHeight="1" x14ac:dyDescent="0.3">
      <c r="A229" s="296" t="s">
        <v>387</v>
      </c>
      <c r="B229" s="324" t="s">
        <v>388</v>
      </c>
      <c r="C229" s="294" t="s">
        <v>252</v>
      </c>
      <c r="D229" s="204" t="s">
        <v>238</v>
      </c>
      <c r="E229" s="229">
        <v>0</v>
      </c>
      <c r="F229" s="230">
        <v>0</v>
      </c>
      <c r="G229" s="230">
        <v>0</v>
      </c>
      <c r="H229" s="234">
        <v>0</v>
      </c>
      <c r="I229" s="234">
        <v>0</v>
      </c>
      <c r="J229" s="209">
        <v>0</v>
      </c>
      <c r="K229" s="234">
        <v>0</v>
      </c>
      <c r="L229" s="234">
        <f>SUM(L230:L231)</f>
        <v>3667186.33</v>
      </c>
      <c r="M229" s="234">
        <v>0</v>
      </c>
      <c r="N229" s="234">
        <v>0</v>
      </c>
      <c r="O229" s="234">
        <f t="shared" si="75"/>
        <v>3667186.33</v>
      </c>
    </row>
    <row r="230" spans="1:15" ht="80.25" customHeight="1" x14ac:dyDescent="0.3">
      <c r="A230" s="295"/>
      <c r="B230" s="410"/>
      <c r="C230" s="295"/>
      <c r="D230" s="204" t="s">
        <v>236</v>
      </c>
      <c r="E230" s="229">
        <v>0</v>
      </c>
      <c r="F230" s="230">
        <v>0</v>
      </c>
      <c r="G230" s="230">
        <v>0</v>
      </c>
      <c r="H230" s="234">
        <v>0</v>
      </c>
      <c r="I230" s="234">
        <v>0</v>
      </c>
      <c r="J230" s="209">
        <v>0</v>
      </c>
      <c r="K230" s="234">
        <v>0</v>
      </c>
      <c r="L230" s="234">
        <v>3630514.47</v>
      </c>
      <c r="M230" s="234">
        <v>0</v>
      </c>
      <c r="N230" s="234">
        <v>0</v>
      </c>
      <c r="O230" s="234">
        <f t="shared" si="75"/>
        <v>3630514.47</v>
      </c>
    </row>
    <row r="231" spans="1:15" ht="123" customHeight="1" x14ac:dyDescent="0.3">
      <c r="A231" s="295"/>
      <c r="B231" s="325"/>
      <c r="C231" s="295"/>
      <c r="D231" s="204" t="s">
        <v>235</v>
      </c>
      <c r="E231" s="229">
        <v>0</v>
      </c>
      <c r="F231" s="230">
        <v>0</v>
      </c>
      <c r="G231" s="230">
        <v>0</v>
      </c>
      <c r="H231" s="234">
        <v>0</v>
      </c>
      <c r="I231" s="234">
        <v>0</v>
      </c>
      <c r="J231" s="209">
        <v>0</v>
      </c>
      <c r="K231" s="234">
        <v>0</v>
      </c>
      <c r="L231" s="234">
        <v>36671.86</v>
      </c>
      <c r="M231" s="234">
        <v>0</v>
      </c>
      <c r="N231" s="234"/>
      <c r="O231" s="234"/>
    </row>
    <row r="232" spans="1:15" ht="75" customHeight="1" x14ac:dyDescent="0.3">
      <c r="A232" s="407" t="s">
        <v>389</v>
      </c>
      <c r="B232" s="324" t="s">
        <v>390</v>
      </c>
      <c r="C232" s="322" t="s">
        <v>276</v>
      </c>
      <c r="D232" s="204" t="s">
        <v>238</v>
      </c>
      <c r="E232" s="229">
        <v>0</v>
      </c>
      <c r="F232" s="230">
        <v>0</v>
      </c>
      <c r="G232" s="230">
        <v>0</v>
      </c>
      <c r="H232" s="234">
        <v>0</v>
      </c>
      <c r="I232" s="234">
        <v>0</v>
      </c>
      <c r="J232" s="209">
        <v>0</v>
      </c>
      <c r="K232" s="234">
        <v>0</v>
      </c>
      <c r="L232" s="234">
        <f>SUM(L233:L234)</f>
        <v>5050505.05</v>
      </c>
      <c r="M232" s="234"/>
      <c r="N232" s="234"/>
      <c r="O232" s="234">
        <f t="shared" ref="O232:O234" si="76">SUM(E232:N232)</f>
        <v>5050505.05</v>
      </c>
    </row>
    <row r="233" spans="1:15" ht="75" customHeight="1" x14ac:dyDescent="0.3">
      <c r="A233" s="408"/>
      <c r="B233" s="410"/>
      <c r="C233" s="326"/>
      <c r="D233" s="204" t="s">
        <v>236</v>
      </c>
      <c r="E233" s="229">
        <v>0</v>
      </c>
      <c r="F233" s="230">
        <v>0</v>
      </c>
      <c r="G233" s="230">
        <v>0</v>
      </c>
      <c r="H233" s="234">
        <v>0</v>
      </c>
      <c r="I233" s="234">
        <v>0</v>
      </c>
      <c r="J233" s="209">
        <v>0</v>
      </c>
      <c r="K233" s="234">
        <v>0</v>
      </c>
      <c r="L233" s="234">
        <v>5000000</v>
      </c>
      <c r="M233" s="234"/>
      <c r="N233" s="234"/>
      <c r="O233" s="234">
        <f t="shared" si="76"/>
        <v>5000000</v>
      </c>
    </row>
    <row r="234" spans="1:15" ht="114" customHeight="1" x14ac:dyDescent="0.3">
      <c r="A234" s="409"/>
      <c r="B234" s="325"/>
      <c r="C234" s="323"/>
      <c r="D234" s="204" t="s">
        <v>235</v>
      </c>
      <c r="E234" s="229">
        <v>0</v>
      </c>
      <c r="F234" s="230">
        <v>0</v>
      </c>
      <c r="G234" s="230">
        <v>0</v>
      </c>
      <c r="H234" s="234">
        <v>0</v>
      </c>
      <c r="I234" s="234">
        <v>0</v>
      </c>
      <c r="J234" s="209">
        <v>0</v>
      </c>
      <c r="K234" s="234">
        <v>0</v>
      </c>
      <c r="L234" s="234">
        <v>50505.05</v>
      </c>
      <c r="M234" s="234"/>
      <c r="N234" s="234"/>
      <c r="O234" s="234">
        <f t="shared" si="76"/>
        <v>50505.05</v>
      </c>
    </row>
    <row r="235" spans="1:15" ht="50.25" customHeight="1" thickBot="1" x14ac:dyDescent="0.35">
      <c r="A235" s="348" t="s">
        <v>282</v>
      </c>
      <c r="B235" s="349"/>
      <c r="C235" s="349"/>
      <c r="D235" s="349"/>
      <c r="E235" s="349"/>
      <c r="F235" s="349"/>
      <c r="G235" s="349"/>
      <c r="H235" s="349"/>
      <c r="I235" s="349"/>
      <c r="J235" s="349"/>
      <c r="K235" s="349"/>
      <c r="L235" s="349"/>
      <c r="M235" s="349"/>
      <c r="N235" s="349"/>
      <c r="O235" s="350"/>
    </row>
    <row r="236" spans="1:15" ht="25.5" x14ac:dyDescent="0.3">
      <c r="A236" s="354" t="s">
        <v>238</v>
      </c>
      <c r="B236" s="355"/>
      <c r="C236" s="355"/>
      <c r="D236" s="356"/>
      <c r="E236" s="266">
        <f t="shared" ref="E236:O236" si="77">E237+E238+E239</f>
        <v>0</v>
      </c>
      <c r="F236" s="266">
        <f t="shared" si="77"/>
        <v>0</v>
      </c>
      <c r="G236" s="266">
        <f t="shared" si="77"/>
        <v>0</v>
      </c>
      <c r="H236" s="266">
        <f t="shared" si="77"/>
        <v>0</v>
      </c>
      <c r="I236" s="266">
        <f t="shared" si="77"/>
        <v>0</v>
      </c>
      <c r="J236" s="266">
        <f t="shared" si="77"/>
        <v>0</v>
      </c>
      <c r="K236" s="266">
        <f t="shared" si="77"/>
        <v>0</v>
      </c>
      <c r="L236" s="266">
        <f t="shared" si="77"/>
        <v>0</v>
      </c>
      <c r="M236" s="266">
        <f t="shared" si="77"/>
        <v>0</v>
      </c>
      <c r="N236" s="266">
        <f t="shared" si="77"/>
        <v>0</v>
      </c>
      <c r="O236" s="255">
        <f t="shared" si="77"/>
        <v>0</v>
      </c>
    </row>
    <row r="237" spans="1:15" ht="25.5" x14ac:dyDescent="0.3">
      <c r="A237" s="351" t="s">
        <v>50</v>
      </c>
      <c r="B237" s="352"/>
      <c r="C237" s="352"/>
      <c r="D237" s="353"/>
      <c r="E237" s="257">
        <f>E241</f>
        <v>0</v>
      </c>
      <c r="F237" s="257">
        <f t="shared" ref="F237:N239" si="78">F241</f>
        <v>0</v>
      </c>
      <c r="G237" s="257">
        <f t="shared" si="78"/>
        <v>0</v>
      </c>
      <c r="H237" s="257">
        <f t="shared" si="78"/>
        <v>0</v>
      </c>
      <c r="I237" s="257">
        <f t="shared" si="78"/>
        <v>0</v>
      </c>
      <c r="J237" s="257">
        <f t="shared" si="78"/>
        <v>0</v>
      </c>
      <c r="K237" s="257">
        <f t="shared" si="78"/>
        <v>0</v>
      </c>
      <c r="L237" s="257">
        <f t="shared" si="78"/>
        <v>0</v>
      </c>
      <c r="M237" s="257">
        <f t="shared" si="78"/>
        <v>0</v>
      </c>
      <c r="N237" s="257">
        <f t="shared" si="78"/>
        <v>0</v>
      </c>
      <c r="O237" s="259">
        <f>SUM(E237:N237)</f>
        <v>0</v>
      </c>
    </row>
    <row r="238" spans="1:15" ht="69.75" customHeight="1" x14ac:dyDescent="0.3">
      <c r="A238" s="351" t="s">
        <v>236</v>
      </c>
      <c r="B238" s="352"/>
      <c r="C238" s="352"/>
      <c r="D238" s="353"/>
      <c r="E238" s="257">
        <f>E242</f>
        <v>0</v>
      </c>
      <c r="F238" s="257">
        <f t="shared" si="78"/>
        <v>0</v>
      </c>
      <c r="G238" s="257">
        <f t="shared" si="78"/>
        <v>0</v>
      </c>
      <c r="H238" s="257">
        <f t="shared" si="78"/>
        <v>0</v>
      </c>
      <c r="I238" s="257">
        <f t="shared" si="78"/>
        <v>0</v>
      </c>
      <c r="J238" s="257">
        <f t="shared" si="78"/>
        <v>0</v>
      </c>
      <c r="K238" s="257">
        <f t="shared" si="78"/>
        <v>0</v>
      </c>
      <c r="L238" s="257">
        <f t="shared" si="78"/>
        <v>0</v>
      </c>
      <c r="M238" s="257">
        <f t="shared" si="78"/>
        <v>0</v>
      </c>
      <c r="N238" s="257">
        <f t="shared" si="78"/>
        <v>0</v>
      </c>
      <c r="O238" s="259">
        <f>SUM(E238:N238)</f>
        <v>0</v>
      </c>
    </row>
    <row r="239" spans="1:15" ht="112.5" customHeight="1" x14ac:dyDescent="0.3">
      <c r="A239" s="351" t="s">
        <v>235</v>
      </c>
      <c r="B239" s="352"/>
      <c r="C239" s="352"/>
      <c r="D239" s="353"/>
      <c r="E239" s="257">
        <f>E243</f>
        <v>0</v>
      </c>
      <c r="F239" s="257">
        <f t="shared" si="78"/>
        <v>0</v>
      </c>
      <c r="G239" s="257">
        <f t="shared" si="78"/>
        <v>0</v>
      </c>
      <c r="H239" s="257">
        <f t="shared" si="78"/>
        <v>0</v>
      </c>
      <c r="I239" s="257">
        <f t="shared" si="78"/>
        <v>0</v>
      </c>
      <c r="J239" s="257">
        <f t="shared" si="78"/>
        <v>0</v>
      </c>
      <c r="K239" s="257">
        <f t="shared" si="78"/>
        <v>0</v>
      </c>
      <c r="L239" s="257">
        <f t="shared" si="78"/>
        <v>0</v>
      </c>
      <c r="M239" s="257">
        <f t="shared" si="78"/>
        <v>0</v>
      </c>
      <c r="N239" s="257">
        <f t="shared" si="78"/>
        <v>0</v>
      </c>
      <c r="O239" s="259">
        <f>SUM(E239:N239)</f>
        <v>0</v>
      </c>
    </row>
    <row r="240" spans="1:15" ht="29.45" customHeight="1" x14ac:dyDescent="0.3">
      <c r="A240" s="369" t="s">
        <v>283</v>
      </c>
      <c r="B240" s="322" t="s">
        <v>284</v>
      </c>
      <c r="C240" s="342" t="s">
        <v>304</v>
      </c>
      <c r="D240" s="204" t="s">
        <v>238</v>
      </c>
      <c r="E240" s="230">
        <f>E241+E242+E243</f>
        <v>0</v>
      </c>
      <c r="F240" s="230">
        <f t="shared" ref="F240:N240" si="79">F241+F242+F243</f>
        <v>0</v>
      </c>
      <c r="G240" s="230">
        <f t="shared" si="79"/>
        <v>0</v>
      </c>
      <c r="H240" s="230">
        <f t="shared" si="79"/>
        <v>0</v>
      </c>
      <c r="I240" s="230">
        <f t="shared" si="79"/>
        <v>0</v>
      </c>
      <c r="J240" s="230">
        <f t="shared" si="79"/>
        <v>0</v>
      </c>
      <c r="K240" s="230">
        <f t="shared" si="79"/>
        <v>0</v>
      </c>
      <c r="L240" s="230">
        <f t="shared" si="79"/>
        <v>0</v>
      </c>
      <c r="M240" s="230">
        <f t="shared" si="79"/>
        <v>0</v>
      </c>
      <c r="N240" s="230">
        <f t="shared" si="79"/>
        <v>0</v>
      </c>
      <c r="O240" s="258">
        <f>O241+O242+O243</f>
        <v>0</v>
      </c>
    </row>
    <row r="241" spans="1:15" ht="93.75" customHeight="1" x14ac:dyDescent="0.3">
      <c r="A241" s="341"/>
      <c r="B241" s="326"/>
      <c r="C241" s="343"/>
      <c r="D241" s="286" t="s">
        <v>50</v>
      </c>
      <c r="E241" s="232">
        <v>0</v>
      </c>
      <c r="F241" s="232">
        <v>0</v>
      </c>
      <c r="G241" s="232">
        <v>0</v>
      </c>
      <c r="H241" s="234">
        <v>0</v>
      </c>
      <c r="I241" s="234">
        <v>0</v>
      </c>
      <c r="J241" s="234">
        <v>0</v>
      </c>
      <c r="K241" s="234">
        <v>0</v>
      </c>
      <c r="L241" s="234">
        <v>0</v>
      </c>
      <c r="M241" s="234">
        <v>0</v>
      </c>
      <c r="N241" s="234">
        <v>0</v>
      </c>
      <c r="O241" s="259">
        <f>SUM(E241:N241)</f>
        <v>0</v>
      </c>
    </row>
    <row r="242" spans="1:15" ht="73.5" customHeight="1" x14ac:dyDescent="0.3">
      <c r="A242" s="341"/>
      <c r="B242" s="326"/>
      <c r="C242" s="343"/>
      <c r="D242" s="204" t="s">
        <v>236</v>
      </c>
      <c r="E242" s="230">
        <v>0</v>
      </c>
      <c r="F242" s="230">
        <v>0</v>
      </c>
      <c r="G242" s="230">
        <v>0</v>
      </c>
      <c r="H242" s="234">
        <v>0</v>
      </c>
      <c r="I242" s="234">
        <v>0</v>
      </c>
      <c r="J242" s="234">
        <v>0</v>
      </c>
      <c r="K242" s="234">
        <v>0</v>
      </c>
      <c r="L242" s="234">
        <v>0</v>
      </c>
      <c r="M242" s="234">
        <v>0</v>
      </c>
      <c r="N242" s="234">
        <v>0</v>
      </c>
      <c r="O242" s="259">
        <f>SUM(E242:N242)</f>
        <v>0</v>
      </c>
    </row>
    <row r="243" spans="1:15" ht="195.75" customHeight="1" thickBot="1" x14ac:dyDescent="0.35">
      <c r="A243" s="341"/>
      <c r="B243" s="326"/>
      <c r="C243" s="343"/>
      <c r="D243" s="285" t="s">
        <v>235</v>
      </c>
      <c r="E243" s="242">
        <v>0</v>
      </c>
      <c r="F243" s="242">
        <v>0</v>
      </c>
      <c r="G243" s="242">
        <v>0</v>
      </c>
      <c r="H243" s="243">
        <v>0</v>
      </c>
      <c r="I243" s="243">
        <v>0</v>
      </c>
      <c r="J243" s="243">
        <v>0</v>
      </c>
      <c r="K243" s="243">
        <v>0</v>
      </c>
      <c r="L243" s="243">
        <v>0</v>
      </c>
      <c r="M243" s="243">
        <v>0</v>
      </c>
      <c r="N243" s="243">
        <v>0</v>
      </c>
      <c r="O243" s="267">
        <f>SUM(E243:N243)</f>
        <v>0</v>
      </c>
    </row>
    <row r="244" spans="1:15" ht="20.25" customHeight="1" thickBot="1" x14ac:dyDescent="0.35">
      <c r="A244" s="366" t="s">
        <v>285</v>
      </c>
      <c r="B244" s="367"/>
      <c r="C244" s="367"/>
      <c r="D244" s="367"/>
      <c r="E244" s="367"/>
      <c r="F244" s="367"/>
      <c r="G244" s="367"/>
      <c r="H244" s="367"/>
      <c r="I244" s="367"/>
      <c r="J244" s="367"/>
      <c r="K244" s="367"/>
      <c r="L244" s="367"/>
      <c r="M244" s="367"/>
      <c r="N244" s="367"/>
      <c r="O244" s="368"/>
    </row>
    <row r="245" spans="1:15" ht="25.5" x14ac:dyDescent="0.3">
      <c r="A245" s="354" t="s">
        <v>238</v>
      </c>
      <c r="B245" s="355"/>
      <c r="C245" s="355"/>
      <c r="D245" s="356"/>
      <c r="E245" s="266">
        <f>E249</f>
        <v>0</v>
      </c>
      <c r="F245" s="266">
        <f t="shared" ref="F245:O245" si="80">F246+F247+F248</f>
        <v>0</v>
      </c>
      <c r="G245" s="266">
        <f t="shared" si="80"/>
        <v>0</v>
      </c>
      <c r="H245" s="255">
        <f>H246+H247+H248</f>
        <v>209876</v>
      </c>
      <c r="I245" s="266">
        <f t="shared" si="80"/>
        <v>0</v>
      </c>
      <c r="J245" s="266">
        <f t="shared" si="80"/>
        <v>0</v>
      </c>
      <c r="K245" s="266">
        <f t="shared" si="80"/>
        <v>118600</v>
      </c>
      <c r="L245" s="266">
        <v>0</v>
      </c>
      <c r="M245" s="266">
        <f t="shared" si="80"/>
        <v>0</v>
      </c>
      <c r="N245" s="266">
        <f t="shared" si="80"/>
        <v>0</v>
      </c>
      <c r="O245" s="255">
        <f t="shared" si="80"/>
        <v>328476</v>
      </c>
    </row>
    <row r="246" spans="1:15" ht="25.5" x14ac:dyDescent="0.3">
      <c r="A246" s="351" t="s">
        <v>50</v>
      </c>
      <c r="B246" s="352"/>
      <c r="C246" s="352"/>
      <c r="D246" s="353"/>
      <c r="E246" s="257">
        <f>E250</f>
        <v>0</v>
      </c>
      <c r="F246" s="257">
        <f t="shared" ref="F246:N248" si="81">F250</f>
        <v>0</v>
      </c>
      <c r="G246" s="257">
        <f t="shared" si="81"/>
        <v>0</v>
      </c>
      <c r="H246" s="268">
        <f t="shared" si="81"/>
        <v>0</v>
      </c>
      <c r="I246" s="257">
        <f t="shared" si="81"/>
        <v>0</v>
      </c>
      <c r="J246" s="257">
        <f t="shared" si="81"/>
        <v>0</v>
      </c>
      <c r="K246" s="257">
        <f t="shared" si="81"/>
        <v>0</v>
      </c>
      <c r="L246" s="257">
        <f t="shared" si="81"/>
        <v>0</v>
      </c>
      <c r="M246" s="257">
        <f t="shared" si="81"/>
        <v>0</v>
      </c>
      <c r="N246" s="257">
        <f t="shared" si="81"/>
        <v>0</v>
      </c>
      <c r="O246" s="259">
        <f t="shared" ref="O246:O252" si="82">SUM(E246:N246)</f>
        <v>0</v>
      </c>
    </row>
    <row r="247" spans="1:15" ht="60.75" customHeight="1" x14ac:dyDescent="0.3">
      <c r="A247" s="351" t="s">
        <v>236</v>
      </c>
      <c r="B247" s="352"/>
      <c r="C247" s="352"/>
      <c r="D247" s="353"/>
      <c r="E247" s="257">
        <f>E251</f>
        <v>0</v>
      </c>
      <c r="F247" s="257">
        <f t="shared" si="81"/>
        <v>0</v>
      </c>
      <c r="G247" s="257">
        <f t="shared" si="81"/>
        <v>0</v>
      </c>
      <c r="H247" s="268">
        <f t="shared" si="81"/>
        <v>0</v>
      </c>
      <c r="I247" s="257">
        <f t="shared" si="81"/>
        <v>0</v>
      </c>
      <c r="J247" s="257">
        <f t="shared" si="81"/>
        <v>0</v>
      </c>
      <c r="K247" s="257">
        <f t="shared" si="81"/>
        <v>0</v>
      </c>
      <c r="L247" s="257">
        <f t="shared" si="81"/>
        <v>0</v>
      </c>
      <c r="M247" s="257">
        <f t="shared" si="81"/>
        <v>0</v>
      </c>
      <c r="N247" s="257">
        <f t="shared" si="81"/>
        <v>0</v>
      </c>
      <c r="O247" s="259">
        <f t="shared" si="82"/>
        <v>0</v>
      </c>
    </row>
    <row r="248" spans="1:15" ht="87.75" customHeight="1" x14ac:dyDescent="0.3">
      <c r="A248" s="351" t="s">
        <v>235</v>
      </c>
      <c r="B248" s="352"/>
      <c r="C248" s="352"/>
      <c r="D248" s="353"/>
      <c r="E248" s="257">
        <f>E252</f>
        <v>0</v>
      </c>
      <c r="F248" s="257">
        <f t="shared" si="81"/>
        <v>0</v>
      </c>
      <c r="G248" s="257">
        <f t="shared" si="81"/>
        <v>0</v>
      </c>
      <c r="H248" s="268">
        <f t="shared" si="81"/>
        <v>209876</v>
      </c>
      <c r="I248" s="257">
        <f t="shared" si="81"/>
        <v>0</v>
      </c>
      <c r="J248" s="257">
        <f t="shared" si="81"/>
        <v>0</v>
      </c>
      <c r="K248" s="257">
        <f t="shared" si="81"/>
        <v>118600</v>
      </c>
      <c r="L248" s="257">
        <f t="shared" si="81"/>
        <v>0</v>
      </c>
      <c r="M248" s="257">
        <f t="shared" si="81"/>
        <v>0</v>
      </c>
      <c r="N248" s="257">
        <f t="shared" si="81"/>
        <v>0</v>
      </c>
      <c r="O248" s="259">
        <f t="shared" si="82"/>
        <v>328476</v>
      </c>
    </row>
    <row r="249" spans="1:15" ht="26.25" x14ac:dyDescent="0.3">
      <c r="A249" s="369" t="s">
        <v>286</v>
      </c>
      <c r="B249" s="322" t="s">
        <v>287</v>
      </c>
      <c r="C249" s="342"/>
      <c r="D249" s="204" t="s">
        <v>238</v>
      </c>
      <c r="E249" s="230">
        <f>E250+E251+E252</f>
        <v>0</v>
      </c>
      <c r="F249" s="230">
        <f t="shared" ref="F249:N249" si="83">F250+F251+F252</f>
        <v>0</v>
      </c>
      <c r="G249" s="230">
        <f t="shared" si="83"/>
        <v>0</v>
      </c>
      <c r="H249" s="258">
        <f t="shared" si="83"/>
        <v>209876</v>
      </c>
      <c r="I249" s="230">
        <f t="shared" si="83"/>
        <v>0</v>
      </c>
      <c r="J249" s="230">
        <f t="shared" si="83"/>
        <v>0</v>
      </c>
      <c r="K249" s="230">
        <f>SUM(K253+K257+K261+K265+K269)</f>
        <v>118600</v>
      </c>
      <c r="L249" s="230">
        <f t="shared" si="83"/>
        <v>0</v>
      </c>
      <c r="M249" s="230">
        <f t="shared" si="83"/>
        <v>0</v>
      </c>
      <c r="N249" s="230">
        <f t="shared" si="83"/>
        <v>0</v>
      </c>
      <c r="O249" s="258">
        <f t="shared" si="82"/>
        <v>328476</v>
      </c>
    </row>
    <row r="250" spans="1:15" ht="52.5" x14ac:dyDescent="0.3">
      <c r="A250" s="341"/>
      <c r="B250" s="326"/>
      <c r="C250" s="343"/>
      <c r="D250" s="286" t="s">
        <v>50</v>
      </c>
      <c r="E250" s="232">
        <f>E254+E258+E262</f>
        <v>0</v>
      </c>
      <c r="F250" s="232">
        <f t="shared" ref="F250:N252" si="84">F254+F258+F262</f>
        <v>0</v>
      </c>
      <c r="G250" s="232">
        <f t="shared" si="84"/>
        <v>0</v>
      </c>
      <c r="H250" s="269">
        <f t="shared" si="84"/>
        <v>0</v>
      </c>
      <c r="I250" s="232">
        <f t="shared" si="84"/>
        <v>0</v>
      </c>
      <c r="J250" s="232">
        <f t="shared" si="84"/>
        <v>0</v>
      </c>
      <c r="K250" s="230">
        <f>SUM(K254+K258+K262+K266+K270)</f>
        <v>0</v>
      </c>
      <c r="L250" s="232">
        <f t="shared" si="84"/>
        <v>0</v>
      </c>
      <c r="M250" s="232">
        <f t="shared" si="84"/>
        <v>0</v>
      </c>
      <c r="N250" s="232">
        <f t="shared" si="84"/>
        <v>0</v>
      </c>
      <c r="O250" s="259">
        <f t="shared" si="82"/>
        <v>0</v>
      </c>
    </row>
    <row r="251" spans="1:15" ht="73.5" customHeight="1" x14ac:dyDescent="0.3">
      <c r="A251" s="341"/>
      <c r="B251" s="326"/>
      <c r="C251" s="343"/>
      <c r="D251" s="204" t="s">
        <v>236</v>
      </c>
      <c r="E251" s="230">
        <f>E255+E259+E263</f>
        <v>0</v>
      </c>
      <c r="F251" s="230">
        <f t="shared" si="84"/>
        <v>0</v>
      </c>
      <c r="G251" s="230">
        <f t="shared" si="84"/>
        <v>0</v>
      </c>
      <c r="H251" s="258">
        <f t="shared" si="84"/>
        <v>0</v>
      </c>
      <c r="I251" s="230">
        <f t="shared" si="84"/>
        <v>0</v>
      </c>
      <c r="J251" s="230">
        <f t="shared" si="84"/>
        <v>0</v>
      </c>
      <c r="K251" s="230">
        <f t="shared" ref="K251:K252" si="85">SUM(K255+K259+K263+K267+K271)</f>
        <v>0</v>
      </c>
      <c r="L251" s="230">
        <f t="shared" si="84"/>
        <v>0</v>
      </c>
      <c r="M251" s="230">
        <f t="shared" si="84"/>
        <v>0</v>
      </c>
      <c r="N251" s="230">
        <f t="shared" si="84"/>
        <v>0</v>
      </c>
      <c r="O251" s="259">
        <f t="shared" si="82"/>
        <v>0</v>
      </c>
    </row>
    <row r="252" spans="1:15" ht="98.25" customHeight="1" x14ac:dyDescent="0.3">
      <c r="A252" s="357"/>
      <c r="B252" s="323"/>
      <c r="C252" s="360"/>
      <c r="D252" s="204" t="s">
        <v>235</v>
      </c>
      <c r="E252" s="230">
        <f>E256+E260+E264</f>
        <v>0</v>
      </c>
      <c r="F252" s="230">
        <f t="shared" si="84"/>
        <v>0</v>
      </c>
      <c r="G252" s="230">
        <f t="shared" si="84"/>
        <v>0</v>
      </c>
      <c r="H252" s="258">
        <f t="shared" si="84"/>
        <v>209876</v>
      </c>
      <c r="I252" s="230">
        <f t="shared" si="84"/>
        <v>0</v>
      </c>
      <c r="J252" s="230">
        <f t="shared" si="84"/>
        <v>0</v>
      </c>
      <c r="K252" s="230">
        <f t="shared" si="85"/>
        <v>118600</v>
      </c>
      <c r="L252" s="230">
        <f t="shared" si="84"/>
        <v>0</v>
      </c>
      <c r="M252" s="230">
        <f t="shared" si="84"/>
        <v>0</v>
      </c>
      <c r="N252" s="230">
        <f t="shared" si="84"/>
        <v>0</v>
      </c>
      <c r="O252" s="259">
        <f t="shared" si="82"/>
        <v>328476</v>
      </c>
    </row>
    <row r="253" spans="1:15" ht="26.25" x14ac:dyDescent="0.3">
      <c r="A253" s="370" t="s">
        <v>288</v>
      </c>
      <c r="B253" s="327" t="s">
        <v>289</v>
      </c>
      <c r="C253" s="346" t="s">
        <v>252</v>
      </c>
      <c r="D253" s="204" t="s">
        <v>238</v>
      </c>
      <c r="E253" s="206">
        <f>E254+E255+E256</f>
        <v>0</v>
      </c>
      <c r="F253" s="206">
        <f t="shared" ref="F253:O253" si="86">F254+F255+F256</f>
        <v>0</v>
      </c>
      <c r="G253" s="206">
        <f t="shared" si="86"/>
        <v>0</v>
      </c>
      <c r="H253" s="270">
        <f t="shared" si="86"/>
        <v>81318.52</v>
      </c>
      <c r="I253" s="206">
        <f t="shared" si="86"/>
        <v>0</v>
      </c>
      <c r="J253" s="206">
        <f t="shared" si="86"/>
        <v>0</v>
      </c>
      <c r="K253" s="206">
        <f t="shared" si="86"/>
        <v>0</v>
      </c>
      <c r="L253" s="206">
        <f t="shared" si="86"/>
        <v>0</v>
      </c>
      <c r="M253" s="206">
        <f t="shared" si="86"/>
        <v>0</v>
      </c>
      <c r="N253" s="206">
        <f t="shared" si="86"/>
        <v>0</v>
      </c>
      <c r="O253" s="270">
        <f t="shared" si="86"/>
        <v>81318.52</v>
      </c>
    </row>
    <row r="254" spans="1:15" ht="52.5" x14ac:dyDescent="0.3">
      <c r="A254" s="363"/>
      <c r="B254" s="328"/>
      <c r="C254" s="347"/>
      <c r="D254" s="286" t="s">
        <v>50</v>
      </c>
      <c r="E254" s="214">
        <v>0</v>
      </c>
      <c r="F254" s="214">
        <v>0</v>
      </c>
      <c r="G254" s="214">
        <v>0</v>
      </c>
      <c r="H254" s="271">
        <v>0</v>
      </c>
      <c r="I254" s="209">
        <v>0</v>
      </c>
      <c r="J254" s="209">
        <v>0</v>
      </c>
      <c r="K254" s="209">
        <v>0</v>
      </c>
      <c r="L254" s="209">
        <v>0</v>
      </c>
      <c r="M254" s="209">
        <v>0</v>
      </c>
      <c r="N254" s="209">
        <v>0</v>
      </c>
      <c r="O254" s="271">
        <f>SUM(E254:N254)</f>
        <v>0</v>
      </c>
    </row>
    <row r="255" spans="1:15" ht="85.5" customHeight="1" x14ac:dyDescent="0.3">
      <c r="A255" s="363"/>
      <c r="B255" s="328"/>
      <c r="C255" s="347"/>
      <c r="D255" s="204" t="s">
        <v>236</v>
      </c>
      <c r="E255" s="206">
        <v>0</v>
      </c>
      <c r="F255" s="206">
        <v>0</v>
      </c>
      <c r="G255" s="206">
        <v>0</v>
      </c>
      <c r="H255" s="271">
        <v>0</v>
      </c>
      <c r="I255" s="209">
        <v>0</v>
      </c>
      <c r="J255" s="209">
        <v>0</v>
      </c>
      <c r="K255" s="209">
        <v>0</v>
      </c>
      <c r="L255" s="209">
        <v>0</v>
      </c>
      <c r="M255" s="209">
        <v>0</v>
      </c>
      <c r="N255" s="209">
        <v>0</v>
      </c>
      <c r="O255" s="271">
        <f>SUM(E255:N255)</f>
        <v>0</v>
      </c>
    </row>
    <row r="256" spans="1:15" ht="97.5" customHeight="1" x14ac:dyDescent="0.3">
      <c r="A256" s="364"/>
      <c r="B256" s="329"/>
      <c r="C256" s="365"/>
      <c r="D256" s="204" t="s">
        <v>235</v>
      </c>
      <c r="E256" s="206">
        <v>0</v>
      </c>
      <c r="F256" s="206">
        <v>0</v>
      </c>
      <c r="G256" s="206">
        <v>0</v>
      </c>
      <c r="H256" s="271">
        <v>81318.52</v>
      </c>
      <c r="I256" s="209">
        <v>0</v>
      </c>
      <c r="J256" s="209">
        <v>0</v>
      </c>
      <c r="K256" s="209">
        <v>0</v>
      </c>
      <c r="L256" s="209">
        <v>0</v>
      </c>
      <c r="M256" s="209">
        <v>0</v>
      </c>
      <c r="N256" s="209">
        <v>0</v>
      </c>
      <c r="O256" s="271">
        <f>SUM(E256:N256)</f>
        <v>81318.52</v>
      </c>
    </row>
    <row r="257" spans="1:15" ht="26.25" x14ac:dyDescent="0.3">
      <c r="A257" s="362" t="s">
        <v>290</v>
      </c>
      <c r="B257" s="327" t="s">
        <v>318</v>
      </c>
      <c r="C257" s="346" t="s">
        <v>252</v>
      </c>
      <c r="D257" s="204" t="s">
        <v>238</v>
      </c>
      <c r="E257" s="206">
        <f>E258+E259+E260</f>
        <v>0</v>
      </c>
      <c r="F257" s="206">
        <f t="shared" ref="F257:O257" si="87">F258+F259+F260</f>
        <v>0</v>
      </c>
      <c r="G257" s="206">
        <f t="shared" si="87"/>
        <v>0</v>
      </c>
      <c r="H257" s="270">
        <f t="shared" si="87"/>
        <v>21681.48</v>
      </c>
      <c r="I257" s="206">
        <f t="shared" si="87"/>
        <v>0</v>
      </c>
      <c r="J257" s="206">
        <f t="shared" si="87"/>
        <v>0</v>
      </c>
      <c r="K257" s="206">
        <f t="shared" si="87"/>
        <v>0</v>
      </c>
      <c r="L257" s="206">
        <f t="shared" si="87"/>
        <v>0</v>
      </c>
      <c r="M257" s="206">
        <f t="shared" si="87"/>
        <v>0</v>
      </c>
      <c r="N257" s="206">
        <f t="shared" si="87"/>
        <v>0</v>
      </c>
      <c r="O257" s="270">
        <f t="shared" si="87"/>
        <v>21681.48</v>
      </c>
    </row>
    <row r="258" spans="1:15" ht="52.5" x14ac:dyDescent="0.3">
      <c r="A258" s="363"/>
      <c r="B258" s="328"/>
      <c r="C258" s="347"/>
      <c r="D258" s="286" t="s">
        <v>50</v>
      </c>
      <c r="E258" s="214">
        <v>0</v>
      </c>
      <c r="F258" s="214">
        <v>0</v>
      </c>
      <c r="G258" s="214">
        <v>0</v>
      </c>
      <c r="H258" s="271">
        <v>0</v>
      </c>
      <c r="I258" s="209">
        <v>0</v>
      </c>
      <c r="J258" s="209">
        <v>0</v>
      </c>
      <c r="K258" s="209">
        <v>0</v>
      </c>
      <c r="L258" s="209">
        <v>0</v>
      </c>
      <c r="M258" s="209">
        <v>0</v>
      </c>
      <c r="N258" s="209">
        <v>0</v>
      </c>
      <c r="O258" s="271">
        <f>SUM(E258:N258)</f>
        <v>0</v>
      </c>
    </row>
    <row r="259" spans="1:15" ht="69" customHeight="1" x14ac:dyDescent="0.3">
      <c r="A259" s="363"/>
      <c r="B259" s="328"/>
      <c r="C259" s="347"/>
      <c r="D259" s="204" t="s">
        <v>236</v>
      </c>
      <c r="E259" s="206">
        <v>0</v>
      </c>
      <c r="F259" s="206">
        <v>0</v>
      </c>
      <c r="G259" s="206">
        <v>0</v>
      </c>
      <c r="H259" s="271">
        <v>0</v>
      </c>
      <c r="I259" s="209">
        <v>0</v>
      </c>
      <c r="J259" s="209">
        <v>0</v>
      </c>
      <c r="K259" s="209">
        <v>0</v>
      </c>
      <c r="L259" s="209">
        <v>0</v>
      </c>
      <c r="M259" s="209">
        <v>0</v>
      </c>
      <c r="N259" s="209">
        <v>0</v>
      </c>
      <c r="O259" s="271">
        <f>SUM(E259:N259)</f>
        <v>0</v>
      </c>
    </row>
    <row r="260" spans="1:15" ht="141" customHeight="1" x14ac:dyDescent="0.3">
      <c r="A260" s="364"/>
      <c r="B260" s="329"/>
      <c r="C260" s="365"/>
      <c r="D260" s="204" t="s">
        <v>235</v>
      </c>
      <c r="E260" s="206">
        <v>0</v>
      </c>
      <c r="F260" s="206">
        <v>0</v>
      </c>
      <c r="G260" s="206">
        <v>0</v>
      </c>
      <c r="H260" s="271">
        <v>21681.48</v>
      </c>
      <c r="I260" s="209">
        <v>0</v>
      </c>
      <c r="J260" s="209">
        <v>0</v>
      </c>
      <c r="K260" s="209">
        <v>0</v>
      </c>
      <c r="L260" s="209">
        <v>0</v>
      </c>
      <c r="M260" s="209">
        <v>0</v>
      </c>
      <c r="N260" s="209">
        <v>0</v>
      </c>
      <c r="O260" s="271">
        <f>SUM(E260:N260)</f>
        <v>21681.48</v>
      </c>
    </row>
    <row r="261" spans="1:15" ht="26.25" x14ac:dyDescent="0.3">
      <c r="A261" s="362" t="s">
        <v>291</v>
      </c>
      <c r="B261" s="327" t="s">
        <v>292</v>
      </c>
      <c r="C261" s="346" t="s">
        <v>243</v>
      </c>
      <c r="D261" s="204" t="s">
        <v>238</v>
      </c>
      <c r="E261" s="206">
        <f>E262+E263+E264</f>
        <v>0</v>
      </c>
      <c r="F261" s="206">
        <f t="shared" ref="F261:O261" si="88">F262+F263+F264</f>
        <v>0</v>
      </c>
      <c r="G261" s="206">
        <f t="shared" si="88"/>
        <v>0</v>
      </c>
      <c r="H261" s="270">
        <f t="shared" si="88"/>
        <v>106876</v>
      </c>
      <c r="I261" s="206">
        <f t="shared" si="88"/>
        <v>0</v>
      </c>
      <c r="J261" s="206">
        <f t="shared" si="88"/>
        <v>0</v>
      </c>
      <c r="K261" s="206">
        <f t="shared" si="88"/>
        <v>0</v>
      </c>
      <c r="L261" s="206">
        <f t="shared" si="88"/>
        <v>0</v>
      </c>
      <c r="M261" s="206">
        <f t="shared" si="88"/>
        <v>0</v>
      </c>
      <c r="N261" s="206">
        <f t="shared" si="88"/>
        <v>0</v>
      </c>
      <c r="O261" s="270">
        <f t="shared" si="88"/>
        <v>106876</v>
      </c>
    </row>
    <row r="262" spans="1:15" ht="52.5" x14ac:dyDescent="0.3">
      <c r="A262" s="363"/>
      <c r="B262" s="328"/>
      <c r="C262" s="347"/>
      <c r="D262" s="286" t="s">
        <v>50</v>
      </c>
      <c r="E262" s="214">
        <v>0</v>
      </c>
      <c r="F262" s="214">
        <v>0</v>
      </c>
      <c r="G262" s="214">
        <v>0</v>
      </c>
      <c r="H262" s="271">
        <v>0</v>
      </c>
      <c r="I262" s="209">
        <v>0</v>
      </c>
      <c r="J262" s="209">
        <v>0</v>
      </c>
      <c r="K262" s="209">
        <v>0</v>
      </c>
      <c r="L262" s="209">
        <v>0</v>
      </c>
      <c r="M262" s="209">
        <v>0</v>
      </c>
      <c r="N262" s="209">
        <v>0</v>
      </c>
      <c r="O262" s="271">
        <f>SUM(E262:N262)</f>
        <v>0</v>
      </c>
    </row>
    <row r="263" spans="1:15" ht="78.75" x14ac:dyDescent="0.3">
      <c r="A263" s="363"/>
      <c r="B263" s="328"/>
      <c r="C263" s="347"/>
      <c r="D263" s="204" t="s">
        <v>236</v>
      </c>
      <c r="E263" s="206">
        <v>0</v>
      </c>
      <c r="F263" s="206">
        <v>0</v>
      </c>
      <c r="G263" s="206">
        <v>0</v>
      </c>
      <c r="H263" s="271">
        <v>0</v>
      </c>
      <c r="I263" s="209">
        <v>0</v>
      </c>
      <c r="J263" s="209">
        <v>0</v>
      </c>
      <c r="K263" s="209">
        <v>0</v>
      </c>
      <c r="L263" s="209">
        <v>0</v>
      </c>
      <c r="M263" s="209">
        <v>0</v>
      </c>
      <c r="N263" s="209">
        <v>0</v>
      </c>
      <c r="O263" s="271">
        <f>SUM(E263:N263)</f>
        <v>0</v>
      </c>
    </row>
    <row r="264" spans="1:15" ht="105" x14ac:dyDescent="0.3">
      <c r="A264" s="364"/>
      <c r="B264" s="329"/>
      <c r="C264" s="365"/>
      <c r="D264" s="204" t="s">
        <v>235</v>
      </c>
      <c r="E264" s="206">
        <v>0</v>
      </c>
      <c r="F264" s="206">
        <v>0</v>
      </c>
      <c r="G264" s="206">
        <v>0</v>
      </c>
      <c r="H264" s="271">
        <v>106876</v>
      </c>
      <c r="I264" s="209">
        <v>0</v>
      </c>
      <c r="J264" s="209">
        <v>0</v>
      </c>
      <c r="K264" s="209">
        <v>0</v>
      </c>
      <c r="L264" s="209">
        <v>0</v>
      </c>
      <c r="M264" s="209">
        <v>0</v>
      </c>
      <c r="N264" s="209">
        <v>0</v>
      </c>
      <c r="O264" s="271">
        <f>SUM(E264:N264)</f>
        <v>106876</v>
      </c>
    </row>
    <row r="265" spans="1:15" ht="26.25" x14ac:dyDescent="0.3">
      <c r="A265" s="362" t="s">
        <v>368</v>
      </c>
      <c r="B265" s="327" t="s">
        <v>384</v>
      </c>
      <c r="C265" s="346" t="s">
        <v>243</v>
      </c>
      <c r="D265" s="204" t="s">
        <v>238</v>
      </c>
      <c r="E265" s="206">
        <f>E266+E267+E268</f>
        <v>0</v>
      </c>
      <c r="F265" s="206">
        <f t="shared" ref="F265:O265" si="89">F266+F267+F268</f>
        <v>0</v>
      </c>
      <c r="G265" s="206">
        <f t="shared" si="89"/>
        <v>0</v>
      </c>
      <c r="H265" s="206">
        <f t="shared" si="89"/>
        <v>0</v>
      </c>
      <c r="I265" s="206">
        <f t="shared" si="89"/>
        <v>0</v>
      </c>
      <c r="J265" s="206">
        <f t="shared" si="89"/>
        <v>0</v>
      </c>
      <c r="K265" s="270">
        <f t="shared" si="89"/>
        <v>28000</v>
      </c>
      <c r="L265" s="206">
        <f t="shared" si="89"/>
        <v>0</v>
      </c>
      <c r="M265" s="206">
        <f t="shared" si="89"/>
        <v>0</v>
      </c>
      <c r="N265" s="206">
        <f t="shared" si="89"/>
        <v>0</v>
      </c>
      <c r="O265" s="270">
        <f t="shared" si="89"/>
        <v>28000</v>
      </c>
    </row>
    <row r="266" spans="1:15" ht="25.5" customHeight="1" x14ac:dyDescent="0.3">
      <c r="A266" s="363"/>
      <c r="B266" s="328"/>
      <c r="C266" s="347"/>
      <c r="D266" s="286" t="s">
        <v>50</v>
      </c>
      <c r="E266" s="214">
        <v>0</v>
      </c>
      <c r="F266" s="214">
        <v>0</v>
      </c>
      <c r="G266" s="214">
        <v>0</v>
      </c>
      <c r="H266" s="214">
        <v>0</v>
      </c>
      <c r="I266" s="209">
        <v>0</v>
      </c>
      <c r="J266" s="209">
        <v>0</v>
      </c>
      <c r="K266" s="271">
        <v>0</v>
      </c>
      <c r="L266" s="209">
        <v>0</v>
      </c>
      <c r="M266" s="209">
        <v>0</v>
      </c>
      <c r="N266" s="209">
        <v>0</v>
      </c>
      <c r="O266" s="271">
        <f>SUM(E266:N266)</f>
        <v>0</v>
      </c>
    </row>
    <row r="267" spans="1:15" ht="72" customHeight="1" x14ac:dyDescent="0.3">
      <c r="A267" s="363"/>
      <c r="B267" s="328"/>
      <c r="C267" s="347"/>
      <c r="D267" s="204" t="s">
        <v>236</v>
      </c>
      <c r="E267" s="206">
        <v>0</v>
      </c>
      <c r="F267" s="206">
        <v>0</v>
      </c>
      <c r="G267" s="206">
        <v>0</v>
      </c>
      <c r="H267" s="206">
        <v>0</v>
      </c>
      <c r="I267" s="209">
        <v>0</v>
      </c>
      <c r="J267" s="209">
        <v>0</v>
      </c>
      <c r="K267" s="271">
        <v>0</v>
      </c>
      <c r="L267" s="209">
        <v>0</v>
      </c>
      <c r="M267" s="209">
        <v>0</v>
      </c>
      <c r="N267" s="209">
        <v>0</v>
      </c>
      <c r="O267" s="271">
        <f>SUM(E267:N267)</f>
        <v>0</v>
      </c>
    </row>
    <row r="268" spans="1:15" ht="103.5" customHeight="1" x14ac:dyDescent="0.3">
      <c r="A268" s="364"/>
      <c r="B268" s="329"/>
      <c r="C268" s="365"/>
      <c r="D268" s="204" t="s">
        <v>235</v>
      </c>
      <c r="E268" s="206">
        <v>0</v>
      </c>
      <c r="F268" s="206">
        <v>0</v>
      </c>
      <c r="G268" s="206">
        <v>0</v>
      </c>
      <c r="H268" s="206">
        <v>0</v>
      </c>
      <c r="I268" s="209">
        <v>0</v>
      </c>
      <c r="J268" s="209">
        <v>0</v>
      </c>
      <c r="K268" s="271">
        <v>28000</v>
      </c>
      <c r="L268" s="209">
        <v>0</v>
      </c>
      <c r="M268" s="209">
        <v>0</v>
      </c>
      <c r="N268" s="209">
        <v>0</v>
      </c>
      <c r="O268" s="271">
        <f>SUM(E268:N268)</f>
        <v>28000</v>
      </c>
    </row>
    <row r="269" spans="1:15" ht="26.25" x14ac:dyDescent="0.3">
      <c r="A269" s="362" t="s">
        <v>369</v>
      </c>
      <c r="B269" s="327" t="s">
        <v>371</v>
      </c>
      <c r="C269" s="346" t="s">
        <v>252</v>
      </c>
      <c r="D269" s="204" t="s">
        <v>238</v>
      </c>
      <c r="E269" s="206">
        <f>E270+E271+E272</f>
        <v>0</v>
      </c>
      <c r="F269" s="206">
        <f t="shared" ref="F269:O269" si="90">F270+F271+F272</f>
        <v>0</v>
      </c>
      <c r="G269" s="206">
        <f t="shared" si="90"/>
        <v>0</v>
      </c>
      <c r="H269" s="206">
        <f t="shared" si="90"/>
        <v>0</v>
      </c>
      <c r="I269" s="206">
        <f t="shared" si="90"/>
        <v>0</v>
      </c>
      <c r="J269" s="206">
        <f t="shared" si="90"/>
        <v>0</v>
      </c>
      <c r="K269" s="270">
        <f t="shared" si="90"/>
        <v>90600</v>
      </c>
      <c r="L269" s="206">
        <f t="shared" si="90"/>
        <v>0</v>
      </c>
      <c r="M269" s="206">
        <f t="shared" si="90"/>
        <v>0</v>
      </c>
      <c r="N269" s="206">
        <f t="shared" si="90"/>
        <v>0</v>
      </c>
      <c r="O269" s="270">
        <f t="shared" si="90"/>
        <v>90600</v>
      </c>
    </row>
    <row r="270" spans="1:15" ht="52.5" x14ac:dyDescent="0.3">
      <c r="A270" s="363"/>
      <c r="B270" s="328"/>
      <c r="C270" s="347"/>
      <c r="D270" s="286" t="s">
        <v>50</v>
      </c>
      <c r="E270" s="214">
        <v>0</v>
      </c>
      <c r="F270" s="214">
        <v>0</v>
      </c>
      <c r="G270" s="214">
        <v>0</v>
      </c>
      <c r="H270" s="214">
        <v>0</v>
      </c>
      <c r="I270" s="209">
        <v>0</v>
      </c>
      <c r="J270" s="209">
        <v>0</v>
      </c>
      <c r="K270" s="271">
        <v>0</v>
      </c>
      <c r="L270" s="209">
        <v>0</v>
      </c>
      <c r="M270" s="209">
        <v>0</v>
      </c>
      <c r="N270" s="209">
        <v>0</v>
      </c>
      <c r="O270" s="271">
        <f>SUM(E270:N270)</f>
        <v>0</v>
      </c>
    </row>
    <row r="271" spans="1:15" ht="78.75" x14ac:dyDescent="0.3">
      <c r="A271" s="363"/>
      <c r="B271" s="328"/>
      <c r="C271" s="347"/>
      <c r="D271" s="204" t="s">
        <v>236</v>
      </c>
      <c r="E271" s="206">
        <v>0</v>
      </c>
      <c r="F271" s="206">
        <v>0</v>
      </c>
      <c r="G271" s="206">
        <v>0</v>
      </c>
      <c r="H271" s="206">
        <v>0</v>
      </c>
      <c r="I271" s="209">
        <v>0</v>
      </c>
      <c r="J271" s="209">
        <v>0</v>
      </c>
      <c r="K271" s="271">
        <v>0</v>
      </c>
      <c r="L271" s="209">
        <v>0</v>
      </c>
      <c r="M271" s="209">
        <v>0</v>
      </c>
      <c r="N271" s="209">
        <v>0</v>
      </c>
      <c r="O271" s="271">
        <f>SUM(E271:N271)</f>
        <v>0</v>
      </c>
    </row>
    <row r="272" spans="1:15" ht="100.5" customHeight="1" x14ac:dyDescent="0.3">
      <c r="A272" s="364"/>
      <c r="B272" s="329"/>
      <c r="C272" s="365"/>
      <c r="D272" s="204" t="s">
        <v>235</v>
      </c>
      <c r="E272" s="206">
        <v>0</v>
      </c>
      <c r="F272" s="206">
        <v>0</v>
      </c>
      <c r="G272" s="206">
        <v>0</v>
      </c>
      <c r="H272" s="206">
        <v>0</v>
      </c>
      <c r="I272" s="209">
        <v>0</v>
      </c>
      <c r="J272" s="209">
        <v>0</v>
      </c>
      <c r="K272" s="271">
        <v>90600</v>
      </c>
      <c r="L272" s="209">
        <v>0</v>
      </c>
      <c r="M272" s="209">
        <v>0</v>
      </c>
      <c r="N272" s="209">
        <v>0</v>
      </c>
      <c r="O272" s="271">
        <f>SUM(E272:N272)</f>
        <v>90600</v>
      </c>
    </row>
    <row r="273" spans="1:15" ht="26.25" x14ac:dyDescent="0.4">
      <c r="A273" s="272"/>
      <c r="B273" s="273"/>
      <c r="C273" s="274"/>
      <c r="D273" s="274"/>
      <c r="E273" s="274"/>
      <c r="F273" s="274"/>
      <c r="G273" s="274"/>
      <c r="H273" s="275"/>
      <c r="I273" s="275"/>
      <c r="J273" s="275"/>
      <c r="K273" s="275"/>
      <c r="L273" s="275"/>
      <c r="M273" s="275"/>
      <c r="N273" s="275"/>
      <c r="O273" s="276"/>
    </row>
    <row r="274" spans="1:15" ht="26.25" x14ac:dyDescent="0.4">
      <c r="A274" s="272"/>
      <c r="B274" s="273"/>
      <c r="C274" s="274"/>
      <c r="D274" s="274"/>
      <c r="E274" s="274"/>
      <c r="F274" s="274"/>
      <c r="G274" s="274"/>
      <c r="H274" s="275"/>
      <c r="I274" s="275"/>
      <c r="J274" s="275"/>
      <c r="K274" s="275"/>
      <c r="L274" s="275"/>
      <c r="M274" s="275"/>
      <c r="N274" s="275"/>
      <c r="O274" s="276"/>
    </row>
    <row r="275" spans="1:15" ht="26.25" x14ac:dyDescent="0.4">
      <c r="A275" s="272"/>
      <c r="B275" s="273"/>
      <c r="C275" s="274"/>
      <c r="D275" s="274"/>
      <c r="E275" s="274"/>
      <c r="F275" s="274"/>
      <c r="G275" s="274"/>
      <c r="H275" s="275"/>
      <c r="I275" s="275"/>
      <c r="J275" s="275"/>
      <c r="K275" s="275"/>
      <c r="L275" s="275"/>
      <c r="M275" s="275"/>
      <c r="N275" s="275"/>
      <c r="O275" s="276"/>
    </row>
    <row r="276" spans="1:15" ht="26.25" x14ac:dyDescent="0.4">
      <c r="A276" s="272"/>
      <c r="B276" s="273"/>
      <c r="C276" s="274"/>
      <c r="D276" s="274"/>
      <c r="E276" s="274"/>
      <c r="F276" s="274"/>
      <c r="G276" s="274"/>
      <c r="H276" s="275"/>
      <c r="I276" s="275"/>
      <c r="J276" s="275"/>
      <c r="K276" s="275"/>
      <c r="L276" s="275"/>
      <c r="M276" s="275"/>
      <c r="N276" s="275"/>
      <c r="O276" s="276"/>
    </row>
    <row r="277" spans="1:15" ht="26.25" x14ac:dyDescent="0.4">
      <c r="A277" s="272"/>
      <c r="B277" s="273"/>
      <c r="C277" s="274"/>
      <c r="D277" s="274"/>
      <c r="E277" s="274"/>
      <c r="F277" s="274"/>
      <c r="G277" s="274"/>
      <c r="H277" s="275"/>
      <c r="I277" s="275"/>
      <c r="J277" s="275"/>
      <c r="K277" s="275"/>
      <c r="L277" s="275"/>
      <c r="M277" s="275"/>
      <c r="N277" s="275"/>
      <c r="O277" s="276"/>
    </row>
    <row r="278" spans="1:15" ht="26.25" x14ac:dyDescent="0.4">
      <c r="A278" s="272"/>
      <c r="B278" s="273"/>
      <c r="C278" s="274"/>
      <c r="D278" s="274"/>
      <c r="E278" s="274"/>
      <c r="F278" s="274"/>
      <c r="G278" s="274"/>
      <c r="H278" s="275"/>
      <c r="I278" s="275"/>
      <c r="J278" s="275"/>
      <c r="K278" s="275"/>
      <c r="L278" s="275"/>
      <c r="M278" s="275"/>
      <c r="N278" s="275"/>
      <c r="O278" s="276"/>
    </row>
    <row r="279" spans="1:15" ht="26.25" x14ac:dyDescent="0.4">
      <c r="A279" s="272"/>
      <c r="B279" s="273"/>
      <c r="C279" s="274"/>
      <c r="D279" s="274"/>
      <c r="E279" s="274"/>
      <c r="F279" s="274"/>
      <c r="G279" s="274"/>
      <c r="H279" s="275"/>
      <c r="I279" s="275"/>
      <c r="J279" s="275"/>
      <c r="K279" s="275"/>
      <c r="L279" s="275"/>
      <c r="M279" s="275"/>
      <c r="N279" s="275"/>
      <c r="O279" s="276"/>
    </row>
    <row r="280" spans="1:15" ht="26.25" x14ac:dyDescent="0.4">
      <c r="A280" s="272"/>
      <c r="B280" s="273"/>
      <c r="C280" s="274"/>
      <c r="D280" s="274"/>
      <c r="E280" s="274"/>
      <c r="F280" s="274"/>
      <c r="G280" s="274"/>
      <c r="H280" s="275"/>
      <c r="I280" s="275"/>
      <c r="J280" s="275"/>
      <c r="K280" s="275"/>
      <c r="L280" s="275"/>
      <c r="M280" s="275"/>
      <c r="N280" s="275"/>
      <c r="O280" s="276"/>
    </row>
    <row r="281" spans="1:15" ht="26.25" x14ac:dyDescent="0.4">
      <c r="A281" s="272"/>
      <c r="B281" s="273"/>
      <c r="C281" s="274"/>
      <c r="D281" s="274"/>
      <c r="E281" s="274"/>
      <c r="F281" s="274"/>
      <c r="G281" s="274"/>
      <c r="H281" s="275"/>
      <c r="I281" s="275"/>
      <c r="J281" s="275"/>
      <c r="K281" s="275"/>
      <c r="L281" s="275"/>
      <c r="M281" s="275"/>
      <c r="N281" s="275"/>
      <c r="O281" s="276"/>
    </row>
    <row r="282" spans="1:15" ht="26.25" x14ac:dyDescent="0.4">
      <c r="A282" s="272"/>
      <c r="B282" s="273"/>
      <c r="C282" s="274"/>
      <c r="D282" s="274"/>
      <c r="E282" s="274"/>
      <c r="F282" s="274"/>
      <c r="G282" s="274"/>
      <c r="H282" s="275"/>
      <c r="I282" s="275"/>
      <c r="J282" s="275"/>
      <c r="K282" s="275"/>
      <c r="L282" s="275"/>
      <c r="M282" s="275"/>
      <c r="N282" s="275"/>
      <c r="O282" s="276"/>
    </row>
    <row r="283" spans="1:15" ht="26.25" x14ac:dyDescent="0.4">
      <c r="A283" s="272"/>
      <c r="B283" s="273"/>
      <c r="C283" s="274"/>
      <c r="D283" s="274"/>
      <c r="E283" s="274"/>
      <c r="F283" s="274"/>
      <c r="G283" s="274"/>
      <c r="H283" s="275"/>
      <c r="I283" s="275"/>
      <c r="J283" s="275"/>
      <c r="K283" s="275"/>
      <c r="L283" s="275"/>
      <c r="M283" s="275"/>
      <c r="N283" s="275"/>
      <c r="O283" s="276"/>
    </row>
    <row r="284" spans="1:15" ht="26.25" x14ac:dyDescent="0.4">
      <c r="A284" s="272"/>
      <c r="B284" s="273"/>
      <c r="C284" s="274"/>
      <c r="D284" s="274"/>
      <c r="E284" s="274"/>
      <c r="F284" s="274"/>
      <c r="G284" s="274"/>
      <c r="H284" s="275"/>
      <c r="I284" s="275"/>
      <c r="J284" s="275"/>
      <c r="K284" s="275"/>
      <c r="L284" s="275"/>
      <c r="M284" s="275"/>
      <c r="N284" s="275"/>
      <c r="O284" s="276"/>
    </row>
    <row r="285" spans="1:15" ht="26.25" x14ac:dyDescent="0.4">
      <c r="A285" s="272"/>
      <c r="B285" s="273"/>
      <c r="C285" s="274"/>
      <c r="D285" s="274"/>
      <c r="E285" s="274"/>
      <c r="F285" s="274"/>
      <c r="G285" s="274"/>
      <c r="H285" s="275"/>
      <c r="I285" s="275"/>
      <c r="J285" s="275"/>
      <c r="K285" s="275"/>
      <c r="L285" s="275"/>
      <c r="M285" s="275"/>
      <c r="N285" s="275"/>
      <c r="O285" s="276"/>
    </row>
    <row r="286" spans="1:15" ht="26.25" x14ac:dyDescent="0.4">
      <c r="A286" s="272"/>
      <c r="B286" s="273"/>
      <c r="C286" s="274"/>
      <c r="D286" s="274"/>
      <c r="E286" s="274"/>
      <c r="F286" s="274"/>
      <c r="G286" s="274"/>
      <c r="H286" s="275"/>
      <c r="I286" s="275"/>
      <c r="J286" s="275"/>
      <c r="K286" s="275"/>
      <c r="L286" s="275"/>
      <c r="M286" s="275"/>
      <c r="N286" s="275"/>
      <c r="O286" s="276"/>
    </row>
    <row r="287" spans="1:15" ht="26.25" x14ac:dyDescent="0.4">
      <c r="A287" s="272"/>
      <c r="B287" s="273"/>
      <c r="C287" s="274"/>
      <c r="D287" s="274"/>
      <c r="E287" s="274"/>
      <c r="F287" s="274"/>
      <c r="G287" s="274"/>
      <c r="H287" s="275"/>
      <c r="I287" s="275"/>
      <c r="J287" s="275"/>
      <c r="K287" s="275"/>
      <c r="L287" s="275"/>
      <c r="M287" s="275"/>
      <c r="N287" s="275"/>
      <c r="O287" s="276"/>
    </row>
    <row r="288" spans="1:15" ht="26.25" x14ac:dyDescent="0.4">
      <c r="A288" s="272"/>
      <c r="B288" s="273"/>
      <c r="C288" s="274"/>
      <c r="D288" s="274"/>
      <c r="E288" s="274"/>
      <c r="F288" s="274"/>
      <c r="G288" s="274"/>
      <c r="H288" s="275"/>
      <c r="I288" s="275"/>
      <c r="J288" s="275"/>
      <c r="K288" s="275"/>
      <c r="L288" s="275"/>
      <c r="M288" s="275"/>
      <c r="N288" s="275"/>
      <c r="O288" s="276"/>
    </row>
    <row r="289" spans="1:15" ht="26.25" x14ac:dyDescent="0.4">
      <c r="A289" s="272"/>
      <c r="B289" s="273"/>
      <c r="C289" s="274"/>
      <c r="D289" s="274"/>
      <c r="E289" s="274"/>
      <c r="F289" s="274"/>
      <c r="G289" s="274"/>
      <c r="H289" s="275"/>
      <c r="I289" s="275"/>
      <c r="J289" s="275"/>
      <c r="K289" s="275"/>
      <c r="L289" s="275"/>
      <c r="M289" s="275"/>
      <c r="N289" s="275"/>
      <c r="O289" s="276"/>
    </row>
    <row r="290" spans="1:15" ht="26.25" x14ac:dyDescent="0.4">
      <c r="A290" s="272"/>
      <c r="B290" s="273"/>
      <c r="C290" s="274"/>
      <c r="D290" s="274"/>
      <c r="E290" s="274"/>
      <c r="F290" s="274"/>
      <c r="G290" s="274"/>
      <c r="H290" s="275"/>
      <c r="I290" s="275"/>
      <c r="J290" s="275"/>
      <c r="K290" s="275"/>
      <c r="L290" s="275"/>
      <c r="M290" s="275"/>
      <c r="N290" s="275"/>
      <c r="O290" s="276"/>
    </row>
    <row r="291" spans="1:15" ht="26.25" x14ac:dyDescent="0.4">
      <c r="A291" s="272"/>
      <c r="B291" s="273"/>
      <c r="C291" s="274"/>
      <c r="D291" s="274"/>
      <c r="E291" s="274"/>
      <c r="F291" s="274"/>
      <c r="G291" s="274"/>
      <c r="H291" s="275"/>
      <c r="I291" s="275"/>
      <c r="J291" s="275"/>
      <c r="K291" s="275"/>
      <c r="L291" s="275"/>
      <c r="M291" s="275"/>
      <c r="N291" s="275"/>
      <c r="O291" s="276"/>
    </row>
    <row r="292" spans="1:15" ht="26.25" x14ac:dyDescent="0.4">
      <c r="A292" s="272"/>
      <c r="B292" s="273"/>
      <c r="C292" s="274"/>
      <c r="D292" s="274"/>
      <c r="E292" s="274"/>
      <c r="F292" s="274"/>
      <c r="G292" s="274"/>
      <c r="H292" s="275"/>
      <c r="I292" s="275"/>
      <c r="J292" s="275"/>
      <c r="K292" s="275"/>
      <c r="L292" s="275"/>
      <c r="M292" s="275"/>
      <c r="N292" s="275"/>
      <c r="O292" s="276"/>
    </row>
    <row r="293" spans="1:15" ht="26.25" x14ac:dyDescent="0.4">
      <c r="A293" s="272"/>
      <c r="B293" s="273"/>
      <c r="C293" s="274"/>
      <c r="D293" s="274"/>
      <c r="E293" s="274"/>
      <c r="F293" s="274"/>
      <c r="G293" s="274"/>
      <c r="H293" s="275"/>
      <c r="I293" s="275"/>
      <c r="J293" s="275"/>
      <c r="K293" s="275"/>
      <c r="L293" s="275"/>
      <c r="M293" s="275"/>
      <c r="N293" s="275"/>
      <c r="O293" s="276"/>
    </row>
    <row r="294" spans="1:15" ht="26.25" x14ac:dyDescent="0.4">
      <c r="A294" s="272"/>
      <c r="B294" s="273"/>
      <c r="C294" s="274"/>
      <c r="D294" s="274"/>
      <c r="E294" s="274"/>
      <c r="F294" s="274"/>
      <c r="G294" s="274"/>
      <c r="H294" s="275"/>
      <c r="I294" s="275"/>
      <c r="J294" s="275"/>
      <c r="K294" s="275"/>
      <c r="L294" s="275"/>
      <c r="M294" s="275"/>
      <c r="N294" s="275"/>
      <c r="O294" s="276"/>
    </row>
    <row r="295" spans="1:15" ht="26.25" x14ac:dyDescent="0.4">
      <c r="A295" s="272"/>
      <c r="B295" s="273"/>
      <c r="C295" s="274"/>
      <c r="D295" s="274"/>
      <c r="E295" s="274"/>
      <c r="F295" s="274"/>
      <c r="G295" s="274"/>
      <c r="H295" s="275"/>
      <c r="I295" s="275"/>
      <c r="J295" s="275"/>
      <c r="K295" s="275"/>
      <c r="L295" s="275"/>
      <c r="M295" s="275"/>
      <c r="N295" s="275"/>
      <c r="O295" s="276"/>
    </row>
    <row r="296" spans="1:15" ht="26.25" x14ac:dyDescent="0.4">
      <c r="A296" s="272"/>
      <c r="B296" s="273"/>
      <c r="C296" s="274"/>
      <c r="D296" s="274"/>
      <c r="E296" s="274"/>
      <c r="F296" s="274"/>
      <c r="G296" s="274"/>
      <c r="H296" s="275"/>
      <c r="I296" s="275"/>
      <c r="J296" s="275"/>
      <c r="K296" s="275"/>
      <c r="L296" s="275"/>
      <c r="M296" s="275"/>
      <c r="N296" s="275"/>
      <c r="O296" s="276"/>
    </row>
    <row r="297" spans="1:15" ht="26.25" x14ac:dyDescent="0.4">
      <c r="A297" s="272"/>
      <c r="B297" s="273"/>
      <c r="C297" s="274"/>
      <c r="D297" s="274"/>
      <c r="E297" s="274"/>
      <c r="F297" s="274"/>
      <c r="G297" s="274"/>
      <c r="H297" s="275"/>
      <c r="I297" s="275"/>
      <c r="J297" s="275"/>
      <c r="K297" s="275"/>
      <c r="L297" s="275"/>
      <c r="M297" s="275"/>
      <c r="N297" s="275"/>
      <c r="O297" s="276"/>
    </row>
    <row r="298" spans="1:15" ht="26.25" x14ac:dyDescent="0.4">
      <c r="A298" s="272"/>
      <c r="B298" s="273"/>
      <c r="C298" s="274"/>
      <c r="D298" s="274"/>
      <c r="E298" s="274"/>
      <c r="F298" s="274"/>
      <c r="G298" s="274"/>
      <c r="H298" s="275"/>
      <c r="I298" s="275"/>
      <c r="J298" s="275"/>
      <c r="K298" s="275"/>
      <c r="L298" s="275"/>
      <c r="M298" s="275"/>
      <c r="N298" s="275"/>
      <c r="O298" s="276"/>
    </row>
    <row r="299" spans="1:15" ht="26.25" x14ac:dyDescent="0.4">
      <c r="A299" s="272"/>
      <c r="B299" s="273"/>
      <c r="C299" s="274"/>
      <c r="D299" s="274"/>
      <c r="E299" s="274"/>
      <c r="F299" s="274"/>
      <c r="G299" s="274"/>
      <c r="H299" s="275"/>
      <c r="I299" s="275"/>
      <c r="J299" s="275"/>
      <c r="K299" s="275"/>
      <c r="L299" s="275"/>
      <c r="M299" s="275"/>
      <c r="N299" s="275"/>
      <c r="O299" s="276"/>
    </row>
    <row r="300" spans="1:15" ht="26.25" x14ac:dyDescent="0.4">
      <c r="A300" s="272"/>
      <c r="B300" s="273"/>
      <c r="C300" s="274"/>
      <c r="D300" s="274"/>
      <c r="E300" s="274"/>
      <c r="F300" s="274"/>
      <c r="G300" s="274"/>
      <c r="H300" s="275"/>
      <c r="I300" s="275"/>
      <c r="J300" s="275"/>
      <c r="K300" s="275"/>
      <c r="L300" s="275"/>
      <c r="M300" s="275"/>
      <c r="N300" s="275"/>
      <c r="O300" s="276"/>
    </row>
    <row r="301" spans="1:15" ht="26.25" x14ac:dyDescent="0.4">
      <c r="A301" s="272"/>
      <c r="B301" s="273"/>
      <c r="C301" s="274"/>
      <c r="D301" s="274"/>
      <c r="E301" s="274"/>
      <c r="F301" s="274"/>
      <c r="G301" s="274"/>
      <c r="H301" s="275"/>
      <c r="I301" s="275"/>
      <c r="J301" s="275"/>
      <c r="K301" s="275"/>
      <c r="L301" s="275"/>
      <c r="M301" s="275"/>
      <c r="N301" s="275"/>
      <c r="O301" s="276"/>
    </row>
    <row r="302" spans="1:15" ht="26.25" x14ac:dyDescent="0.4">
      <c r="A302" s="272"/>
      <c r="B302" s="273"/>
      <c r="C302" s="274"/>
      <c r="D302" s="274"/>
      <c r="E302" s="274"/>
      <c r="F302" s="274"/>
      <c r="G302" s="274"/>
      <c r="H302" s="275"/>
      <c r="I302" s="275"/>
      <c r="J302" s="275"/>
      <c r="K302" s="275"/>
      <c r="L302" s="275"/>
      <c r="M302" s="275"/>
      <c r="N302" s="275"/>
      <c r="O302" s="276"/>
    </row>
    <row r="303" spans="1:15" ht="26.25" x14ac:dyDescent="0.4">
      <c r="A303" s="272"/>
      <c r="B303" s="273"/>
      <c r="C303" s="274"/>
      <c r="D303" s="274"/>
      <c r="E303" s="274"/>
      <c r="F303" s="274"/>
      <c r="G303" s="274"/>
      <c r="H303" s="275"/>
      <c r="I303" s="275"/>
      <c r="J303" s="275"/>
      <c r="K303" s="275"/>
      <c r="L303" s="275"/>
      <c r="M303" s="275"/>
      <c r="N303" s="275"/>
      <c r="O303" s="276"/>
    </row>
    <row r="304" spans="1:15" ht="26.25" x14ac:dyDescent="0.4">
      <c r="A304" s="272"/>
      <c r="B304" s="273"/>
      <c r="C304" s="274"/>
      <c r="D304" s="274"/>
      <c r="E304" s="274"/>
      <c r="F304" s="274"/>
      <c r="G304" s="274"/>
      <c r="H304" s="275"/>
      <c r="I304" s="275"/>
      <c r="J304" s="275"/>
      <c r="K304" s="275"/>
      <c r="L304" s="275"/>
      <c r="M304" s="275"/>
      <c r="N304" s="275"/>
      <c r="O304" s="276"/>
    </row>
    <row r="305" spans="1:15" ht="26.25" x14ac:dyDescent="0.4">
      <c r="A305" s="272"/>
      <c r="B305" s="273"/>
      <c r="C305" s="274"/>
      <c r="D305" s="274"/>
      <c r="E305" s="274"/>
      <c r="F305" s="274"/>
      <c r="G305" s="274"/>
      <c r="H305" s="275"/>
      <c r="I305" s="275"/>
      <c r="J305" s="275"/>
      <c r="K305" s="275"/>
      <c r="L305" s="275"/>
      <c r="M305" s="275"/>
      <c r="N305" s="275"/>
      <c r="O305" s="276"/>
    </row>
    <row r="306" spans="1:15" ht="26.25" x14ac:dyDescent="0.4">
      <c r="A306" s="272"/>
      <c r="B306" s="273"/>
      <c r="C306" s="274"/>
      <c r="D306" s="274"/>
      <c r="E306" s="274"/>
      <c r="F306" s="274"/>
      <c r="G306" s="274"/>
      <c r="H306" s="275"/>
      <c r="I306" s="275"/>
      <c r="J306" s="275"/>
      <c r="K306" s="275"/>
      <c r="L306" s="275"/>
      <c r="M306" s="275"/>
      <c r="N306" s="275"/>
      <c r="O306" s="276"/>
    </row>
    <row r="307" spans="1:15" ht="26.25" x14ac:dyDescent="0.4">
      <c r="A307" s="272"/>
      <c r="B307" s="273"/>
      <c r="C307" s="274"/>
      <c r="D307" s="274"/>
      <c r="E307" s="274"/>
      <c r="F307" s="274"/>
      <c r="G307" s="274"/>
      <c r="H307" s="275"/>
      <c r="I307" s="275"/>
      <c r="J307" s="275"/>
      <c r="K307" s="275"/>
      <c r="L307" s="275"/>
      <c r="M307" s="275"/>
      <c r="N307" s="275"/>
      <c r="O307" s="276"/>
    </row>
    <row r="308" spans="1:15" ht="26.25" x14ac:dyDescent="0.4">
      <c r="A308" s="272"/>
      <c r="B308" s="273"/>
      <c r="C308" s="274"/>
      <c r="D308" s="274"/>
      <c r="E308" s="274"/>
      <c r="F308" s="274"/>
      <c r="G308" s="274"/>
      <c r="H308" s="275"/>
      <c r="I308" s="275"/>
      <c r="J308" s="275"/>
      <c r="K308" s="275"/>
      <c r="L308" s="275"/>
      <c r="M308" s="275"/>
      <c r="N308" s="275"/>
      <c r="O308" s="276"/>
    </row>
    <row r="309" spans="1:15" ht="26.25" x14ac:dyDescent="0.4">
      <c r="A309" s="272"/>
      <c r="B309" s="273"/>
      <c r="C309" s="274"/>
      <c r="D309" s="274"/>
      <c r="E309" s="274"/>
      <c r="F309" s="274"/>
      <c r="G309" s="274"/>
      <c r="H309" s="275"/>
      <c r="I309" s="275"/>
      <c r="J309" s="275"/>
      <c r="K309" s="275"/>
      <c r="L309" s="275"/>
      <c r="M309" s="275"/>
      <c r="N309" s="275"/>
      <c r="O309" s="276"/>
    </row>
    <row r="310" spans="1:15" ht="26.25" x14ac:dyDescent="0.4">
      <c r="A310" s="272"/>
      <c r="B310" s="273"/>
      <c r="C310" s="274"/>
      <c r="D310" s="274"/>
      <c r="E310" s="274"/>
      <c r="F310" s="274"/>
      <c r="G310" s="274"/>
      <c r="H310" s="275"/>
      <c r="I310" s="275"/>
      <c r="J310" s="275"/>
      <c r="K310" s="275"/>
      <c r="L310" s="275"/>
      <c r="M310" s="275"/>
      <c r="N310" s="275"/>
      <c r="O310" s="276"/>
    </row>
  </sheetData>
  <mergeCells count="216">
    <mergeCell ref="A7:O7"/>
    <mergeCell ref="A8:A9"/>
    <mergeCell ref="B8:B9"/>
    <mergeCell ref="C8:C9"/>
    <mergeCell ref="D8:D9"/>
    <mergeCell ref="E8:O8"/>
    <mergeCell ref="K2:O2"/>
    <mergeCell ref="K3:O3"/>
    <mergeCell ref="K4:O4"/>
    <mergeCell ref="K5:O5"/>
    <mergeCell ref="A6:J6"/>
    <mergeCell ref="K6:O6"/>
    <mergeCell ref="A18:D18"/>
    <mergeCell ref="A19:D19"/>
    <mergeCell ref="A20:D20"/>
    <mergeCell ref="A21:D21"/>
    <mergeCell ref="A22:A26"/>
    <mergeCell ref="B22:B26"/>
    <mergeCell ref="C22:C26"/>
    <mergeCell ref="A11:O11"/>
    <mergeCell ref="A12:D12"/>
    <mergeCell ref="A13:D13"/>
    <mergeCell ref="A14:D14"/>
    <mergeCell ref="A15:D15"/>
    <mergeCell ref="A17:O17"/>
    <mergeCell ref="A37:O37"/>
    <mergeCell ref="A38:D38"/>
    <mergeCell ref="A39:D39"/>
    <mergeCell ref="A40:D40"/>
    <mergeCell ref="A41:D41"/>
    <mergeCell ref="A42:A45"/>
    <mergeCell ref="B42:B45"/>
    <mergeCell ref="C42:C45"/>
    <mergeCell ref="A27:O27"/>
    <mergeCell ref="A28:D28"/>
    <mergeCell ref="A29:D29"/>
    <mergeCell ref="A30:D30"/>
    <mergeCell ref="A31:D31"/>
    <mergeCell ref="A32:A36"/>
    <mergeCell ref="B32:B36"/>
    <mergeCell ref="C32:C36"/>
    <mergeCell ref="A56:O56"/>
    <mergeCell ref="A57:D57"/>
    <mergeCell ref="A58:D58"/>
    <mergeCell ref="A59:D59"/>
    <mergeCell ref="A60:D60"/>
    <mergeCell ref="A61:A64"/>
    <mergeCell ref="B61:B64"/>
    <mergeCell ref="C61:C64"/>
    <mergeCell ref="A46:O46"/>
    <mergeCell ref="A47:D47"/>
    <mergeCell ref="A48:D48"/>
    <mergeCell ref="A49:D49"/>
    <mergeCell ref="A50:D50"/>
    <mergeCell ref="A51:A55"/>
    <mergeCell ref="B51:B55"/>
    <mergeCell ref="C51:C55"/>
    <mergeCell ref="A73:A76"/>
    <mergeCell ref="B73:B76"/>
    <mergeCell ref="C73:C76"/>
    <mergeCell ref="A77:A80"/>
    <mergeCell ref="B77:B80"/>
    <mergeCell ref="C77:C80"/>
    <mergeCell ref="A65:A68"/>
    <mergeCell ref="B65:B68"/>
    <mergeCell ref="C65:C68"/>
    <mergeCell ref="A69:A72"/>
    <mergeCell ref="B69:B72"/>
    <mergeCell ref="C69:C72"/>
    <mergeCell ref="A89:A92"/>
    <mergeCell ref="B89:B92"/>
    <mergeCell ref="C89:C92"/>
    <mergeCell ref="A93:A96"/>
    <mergeCell ref="B93:B96"/>
    <mergeCell ref="C93:C96"/>
    <mergeCell ref="A81:A84"/>
    <mergeCell ref="B81:B84"/>
    <mergeCell ref="C81:C84"/>
    <mergeCell ref="A85:A88"/>
    <mergeCell ref="B85:B88"/>
    <mergeCell ref="C85:C88"/>
    <mergeCell ref="A105:A108"/>
    <mergeCell ref="B105:B108"/>
    <mergeCell ref="C105:C108"/>
    <mergeCell ref="A109:A113"/>
    <mergeCell ref="B109:B113"/>
    <mergeCell ref="C109:C113"/>
    <mergeCell ref="A97:A100"/>
    <mergeCell ref="B97:B100"/>
    <mergeCell ref="C97:C100"/>
    <mergeCell ref="A101:A104"/>
    <mergeCell ref="B101:B104"/>
    <mergeCell ref="C101:C104"/>
    <mergeCell ref="A124:A127"/>
    <mergeCell ref="B124:B127"/>
    <mergeCell ref="C124:C127"/>
    <mergeCell ref="A128:A129"/>
    <mergeCell ref="B128:B129"/>
    <mergeCell ref="C128:C129"/>
    <mergeCell ref="A114:A115"/>
    <mergeCell ref="B114:B115"/>
    <mergeCell ref="A116:A119"/>
    <mergeCell ref="B116:B119"/>
    <mergeCell ref="C116:C119"/>
    <mergeCell ref="A120:A123"/>
    <mergeCell ref="B120:B123"/>
    <mergeCell ref="C120:C123"/>
    <mergeCell ref="A136:A139"/>
    <mergeCell ref="B136:B139"/>
    <mergeCell ref="C136:C139"/>
    <mergeCell ref="A140:A142"/>
    <mergeCell ref="B140:B142"/>
    <mergeCell ref="C140:C142"/>
    <mergeCell ref="A130:A131"/>
    <mergeCell ref="B130:B131"/>
    <mergeCell ref="C130:C131"/>
    <mergeCell ref="A132:A135"/>
    <mergeCell ref="B132:B135"/>
    <mergeCell ref="C132:C135"/>
    <mergeCell ref="A150:A153"/>
    <mergeCell ref="B150:B153"/>
    <mergeCell ref="C150:C153"/>
    <mergeCell ref="A154:A158"/>
    <mergeCell ref="B154:B158"/>
    <mergeCell ref="C154:C158"/>
    <mergeCell ref="A143:A145"/>
    <mergeCell ref="B143:B145"/>
    <mergeCell ref="C143:C145"/>
    <mergeCell ref="A146:A149"/>
    <mergeCell ref="B146:B149"/>
    <mergeCell ref="C146:C149"/>
    <mergeCell ref="A166:A167"/>
    <mergeCell ref="B166:B167"/>
    <mergeCell ref="C166:C167"/>
    <mergeCell ref="A169:A171"/>
    <mergeCell ref="B169:B171"/>
    <mergeCell ref="A172:A174"/>
    <mergeCell ref="B172:B174"/>
    <mergeCell ref="C172:C174"/>
    <mergeCell ref="A159:A163"/>
    <mergeCell ref="B159:B163"/>
    <mergeCell ref="C159:C163"/>
    <mergeCell ref="A164:A165"/>
    <mergeCell ref="B164:B165"/>
    <mergeCell ref="C164:C165"/>
    <mergeCell ref="A187:A190"/>
    <mergeCell ref="B187:B190"/>
    <mergeCell ref="C187:C190"/>
    <mergeCell ref="A191:A194"/>
    <mergeCell ref="B191:B194"/>
    <mergeCell ref="C191:C194"/>
    <mergeCell ref="A178:O178"/>
    <mergeCell ref="A179:D179"/>
    <mergeCell ref="A180:D180"/>
    <mergeCell ref="A181:D181"/>
    <mergeCell ref="A182:D182"/>
    <mergeCell ref="A183:A186"/>
    <mergeCell ref="B183:B186"/>
    <mergeCell ref="C183:C186"/>
    <mergeCell ref="B207:B210"/>
    <mergeCell ref="B211:B214"/>
    <mergeCell ref="B215:B218"/>
    <mergeCell ref="B219:B222"/>
    <mergeCell ref="C219:C222"/>
    <mergeCell ref="B223:B226"/>
    <mergeCell ref="A195:A198"/>
    <mergeCell ref="B195:B198"/>
    <mergeCell ref="C195:C198"/>
    <mergeCell ref="A199:A203"/>
    <mergeCell ref="B199:B203"/>
    <mergeCell ref="C199:C203"/>
    <mergeCell ref="A204:A206"/>
    <mergeCell ref="B204:B206"/>
    <mergeCell ref="C204:C206"/>
    <mergeCell ref="C223:C226"/>
    <mergeCell ref="A239:D239"/>
    <mergeCell ref="A240:A243"/>
    <mergeCell ref="B240:B243"/>
    <mergeCell ref="C240:C243"/>
    <mergeCell ref="A244:O244"/>
    <mergeCell ref="A245:D245"/>
    <mergeCell ref="A227:A228"/>
    <mergeCell ref="B227:B228"/>
    <mergeCell ref="A235:O235"/>
    <mergeCell ref="A236:D236"/>
    <mergeCell ref="A237:D237"/>
    <mergeCell ref="A238:D238"/>
    <mergeCell ref="A232:A234"/>
    <mergeCell ref="B232:B234"/>
    <mergeCell ref="C227:C228"/>
    <mergeCell ref="C232:C234"/>
    <mergeCell ref="B229:B231"/>
    <mergeCell ref="A176:A177"/>
    <mergeCell ref="B176:B177"/>
    <mergeCell ref="C176:C177"/>
    <mergeCell ref="A269:A272"/>
    <mergeCell ref="B269:B272"/>
    <mergeCell ref="C269:C272"/>
    <mergeCell ref="A261:A264"/>
    <mergeCell ref="B261:B264"/>
    <mergeCell ref="C261:C264"/>
    <mergeCell ref="A265:A268"/>
    <mergeCell ref="B265:B268"/>
    <mergeCell ref="C265:C268"/>
    <mergeCell ref="A253:A256"/>
    <mergeCell ref="B253:B256"/>
    <mergeCell ref="C253:C256"/>
    <mergeCell ref="A257:A260"/>
    <mergeCell ref="B257:B260"/>
    <mergeCell ref="C257:C260"/>
    <mergeCell ref="A246:D246"/>
    <mergeCell ref="A247:D247"/>
    <mergeCell ref="A248:D248"/>
    <mergeCell ref="A249:A252"/>
    <mergeCell ref="B249:B252"/>
    <mergeCell ref="C249:C252"/>
  </mergeCells>
  <pageMargins left="0.25" right="0.25" top="0.75" bottom="0.75" header="0.3" footer="0.3"/>
  <pageSetup paperSize="9" scale="34" fitToHeight="0" orientation="landscape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opLeftCell="A25" workbookViewId="0">
      <selection activeCell="I28" sqref="I28"/>
    </sheetView>
  </sheetViews>
  <sheetFormatPr defaultColWidth="11.42578125" defaultRowHeight="12.75" x14ac:dyDescent="0.2"/>
  <cols>
    <col min="1" max="1" width="4.42578125" style="12" customWidth="1"/>
    <col min="2" max="2" width="26.140625" style="12" customWidth="1"/>
    <col min="3" max="4" width="11.85546875" style="12" customWidth="1"/>
    <col min="5" max="5" width="11.42578125" style="12" customWidth="1"/>
    <col min="6" max="6" width="11.85546875" style="12" customWidth="1"/>
    <col min="7" max="7" width="9.28515625" style="12" customWidth="1"/>
    <col min="8" max="8" width="11.140625" style="12" bestFit="1" customWidth="1"/>
    <col min="9" max="9" width="11.42578125" style="12" bestFit="1" customWidth="1"/>
    <col min="10" max="10" width="11.140625" style="12" bestFit="1" customWidth="1"/>
    <col min="11" max="11" width="11.42578125" style="12" bestFit="1" customWidth="1"/>
    <col min="12" max="12" width="11.140625" style="12" bestFit="1" customWidth="1"/>
    <col min="13" max="13" width="11.42578125" style="12" bestFit="1" customWidth="1"/>
    <col min="14" max="14" width="11.140625" style="12" bestFit="1" customWidth="1"/>
    <col min="15" max="15" width="11.7109375" style="12" bestFit="1" customWidth="1"/>
    <col min="16" max="16" width="11.140625" style="12" bestFit="1" customWidth="1"/>
    <col min="17" max="17" width="11.7109375" style="27" bestFit="1" customWidth="1"/>
    <col min="18" max="19" width="12.7109375" style="12" bestFit="1" customWidth="1"/>
    <col min="20" max="20" width="27.42578125" style="12" customWidth="1"/>
    <col min="21" max="22" width="11.140625" style="12" bestFit="1" customWidth="1"/>
    <col min="23" max="16384" width="11.42578125" style="12"/>
  </cols>
  <sheetData>
    <row r="1" spans="1:22" ht="15" x14ac:dyDescent="0.25">
      <c r="P1" s="416" t="s">
        <v>33</v>
      </c>
      <c r="Q1" s="416"/>
    </row>
    <row r="2" spans="1:22" ht="15" x14ac:dyDescent="0.25">
      <c r="A2" s="417" t="s">
        <v>39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</row>
    <row r="3" spans="1:22" ht="15" x14ac:dyDescent="0.25">
      <c r="A3" s="413" t="str">
        <f>'Таблица 1'!A10</f>
        <v xml:space="preserve"> "Развитие физической культуры и спорта Приморского края" на 2013-2021 годы</v>
      </c>
      <c r="B3" s="414"/>
      <c r="C3" s="414"/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4"/>
      <c r="O3" s="414"/>
      <c r="P3" s="414"/>
      <c r="Q3" s="415"/>
    </row>
    <row r="4" spans="1:22" x14ac:dyDescent="0.2">
      <c r="A4" s="417" t="s">
        <v>16</v>
      </c>
      <c r="B4" s="418" t="s">
        <v>34</v>
      </c>
      <c r="C4" s="418" t="s">
        <v>10</v>
      </c>
      <c r="D4" s="419" t="s">
        <v>11</v>
      </c>
      <c r="E4" s="420"/>
      <c r="F4" s="420"/>
      <c r="G4" s="420"/>
      <c r="H4" s="420"/>
      <c r="I4" s="420"/>
      <c r="J4" s="420"/>
      <c r="K4" s="420"/>
      <c r="L4" s="420"/>
      <c r="M4" s="420"/>
      <c r="N4" s="420"/>
      <c r="O4" s="420"/>
      <c r="P4" s="420"/>
      <c r="Q4" s="421"/>
    </row>
    <row r="5" spans="1:22" ht="30.75" customHeight="1" x14ac:dyDescent="0.2">
      <c r="A5" s="417"/>
      <c r="B5" s="418"/>
      <c r="C5" s="418"/>
      <c r="D5" s="419">
        <v>2011</v>
      </c>
      <c r="E5" s="422"/>
      <c r="F5" s="419">
        <v>2012</v>
      </c>
      <c r="G5" s="422"/>
      <c r="H5" s="418">
        <v>2013</v>
      </c>
      <c r="I5" s="418"/>
      <c r="J5" s="418">
        <v>2014</v>
      </c>
      <c r="K5" s="418"/>
      <c r="L5" s="418">
        <v>2015</v>
      </c>
      <c r="M5" s="418"/>
      <c r="N5" s="418">
        <v>2016</v>
      </c>
      <c r="O5" s="418"/>
      <c r="P5" s="418">
        <v>2017</v>
      </c>
      <c r="Q5" s="418"/>
    </row>
    <row r="6" spans="1:22" ht="60" x14ac:dyDescent="0.2">
      <c r="A6" s="417"/>
      <c r="B6" s="418"/>
      <c r="C6" s="418"/>
      <c r="D6" s="13" t="s">
        <v>35</v>
      </c>
      <c r="E6" s="13" t="s">
        <v>36</v>
      </c>
      <c r="F6" s="13" t="s">
        <v>35</v>
      </c>
      <c r="G6" s="13" t="s">
        <v>36</v>
      </c>
      <c r="H6" s="13" t="s">
        <v>35</v>
      </c>
      <c r="I6" s="13" t="s">
        <v>36</v>
      </c>
      <c r="J6" s="13" t="s">
        <v>35</v>
      </c>
      <c r="K6" s="13" t="s">
        <v>36</v>
      </c>
      <c r="L6" s="13" t="s">
        <v>35</v>
      </c>
      <c r="M6" s="13" t="s">
        <v>36</v>
      </c>
      <c r="N6" s="13" t="s">
        <v>35</v>
      </c>
      <c r="O6" s="13" t="s">
        <v>36</v>
      </c>
      <c r="P6" s="13" t="s">
        <v>35</v>
      </c>
      <c r="Q6" s="14" t="s">
        <v>36</v>
      </c>
      <c r="R6" s="411"/>
      <c r="S6" s="412"/>
    </row>
    <row r="7" spans="1:22" s="16" customFormat="1" ht="15" x14ac:dyDescent="0.25">
      <c r="A7" s="11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  <c r="K7" s="13">
        <v>11</v>
      </c>
      <c r="L7" s="13">
        <v>12</v>
      </c>
      <c r="M7" s="13">
        <v>13</v>
      </c>
      <c r="N7" s="13">
        <v>14</v>
      </c>
      <c r="O7" s="13">
        <v>15</v>
      </c>
      <c r="P7" s="13">
        <v>16</v>
      </c>
      <c r="Q7" s="14">
        <v>17</v>
      </c>
      <c r="R7" s="15"/>
      <c r="S7" s="15"/>
    </row>
    <row r="8" spans="1:22" s="16" customFormat="1" ht="15" x14ac:dyDescent="0.2">
      <c r="A8" s="40" t="s">
        <v>46</v>
      </c>
      <c r="B8" s="39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4"/>
      <c r="R8" s="15"/>
      <c r="S8" s="15"/>
    </row>
    <row r="9" spans="1:22" ht="30" x14ac:dyDescent="0.2">
      <c r="A9" s="13">
        <v>1</v>
      </c>
      <c r="B9" s="13" t="s">
        <v>7</v>
      </c>
      <c r="C9" s="14" t="s">
        <v>28</v>
      </c>
      <c r="D9" s="17">
        <v>278378</v>
      </c>
      <c r="E9" s="14"/>
      <c r="F9" s="17">
        <v>306550</v>
      </c>
      <c r="G9" s="14"/>
      <c r="H9" s="17">
        <v>343250</v>
      </c>
      <c r="I9" s="17">
        <v>337900</v>
      </c>
      <c r="J9" s="17">
        <v>385900</v>
      </c>
      <c r="K9" s="17">
        <v>371900</v>
      </c>
      <c r="L9" s="17">
        <v>440950</v>
      </c>
      <c r="M9" s="17">
        <v>416800</v>
      </c>
      <c r="N9" s="18">
        <v>503890</v>
      </c>
      <c r="O9" s="18">
        <v>466974.38</v>
      </c>
      <c r="P9" s="18">
        <v>575810</v>
      </c>
      <c r="Q9" s="19">
        <v>523194.36</v>
      </c>
      <c r="R9" s="20"/>
      <c r="S9" s="21"/>
      <c r="T9" s="22"/>
      <c r="U9" s="23"/>
      <c r="V9" s="23"/>
    </row>
    <row r="10" spans="1:22" ht="60" x14ac:dyDescent="0.2">
      <c r="A10" s="46">
        <v>2</v>
      </c>
      <c r="B10" s="46" t="s">
        <v>37</v>
      </c>
      <c r="C10" s="47" t="s">
        <v>28</v>
      </c>
      <c r="D10" s="48">
        <v>181392</v>
      </c>
      <c r="E10" s="47"/>
      <c r="F10" s="48">
        <v>247848</v>
      </c>
      <c r="G10" s="47"/>
      <c r="H10" s="49">
        <v>280710</v>
      </c>
      <c r="I10" s="50">
        <v>277940</v>
      </c>
      <c r="J10" s="49">
        <v>324153</v>
      </c>
      <c r="K10" s="50">
        <v>310940</v>
      </c>
      <c r="L10" s="49">
        <v>376940</v>
      </c>
      <c r="M10" s="50">
        <v>353740</v>
      </c>
      <c r="N10" s="49">
        <v>438940</v>
      </c>
      <c r="O10" s="50">
        <v>406871.75</v>
      </c>
      <c r="P10" s="49">
        <v>510560</v>
      </c>
      <c r="Q10" s="51">
        <v>467544.46</v>
      </c>
      <c r="R10" s="20"/>
      <c r="S10" s="21"/>
      <c r="T10" s="22"/>
    </row>
    <row r="11" spans="1:22" ht="45" x14ac:dyDescent="0.2">
      <c r="A11" s="13">
        <v>4</v>
      </c>
      <c r="B11" s="13" t="s">
        <v>38</v>
      </c>
      <c r="C11" s="13" t="s">
        <v>29</v>
      </c>
      <c r="D11" s="43">
        <v>53811</v>
      </c>
      <c r="E11" s="44"/>
      <c r="F11" s="43">
        <v>53920</v>
      </c>
      <c r="G11" s="44"/>
      <c r="H11" s="44">
        <v>72626</v>
      </c>
      <c r="I11" s="43">
        <v>7220</v>
      </c>
      <c r="J11" s="44">
        <v>99265</v>
      </c>
      <c r="K11" s="43">
        <v>96760</v>
      </c>
      <c r="L11" s="44">
        <v>135620</v>
      </c>
      <c r="M11" s="43">
        <v>131670</v>
      </c>
      <c r="N11" s="44">
        <v>181740</v>
      </c>
      <c r="O11" s="44">
        <v>166580</v>
      </c>
      <c r="P11" s="44">
        <v>243530</v>
      </c>
      <c r="Q11" s="45">
        <v>236220</v>
      </c>
      <c r="R11" s="20"/>
      <c r="S11" s="21"/>
      <c r="T11" s="22"/>
    </row>
    <row r="12" spans="1:22" ht="30" x14ac:dyDescent="0.2">
      <c r="A12" s="13">
        <v>5</v>
      </c>
      <c r="B12" s="13" t="s">
        <v>30</v>
      </c>
      <c r="C12" s="7" t="s">
        <v>12</v>
      </c>
      <c r="D12" s="8">
        <v>0.53</v>
      </c>
      <c r="E12" s="13"/>
      <c r="F12" s="8">
        <v>0.52</v>
      </c>
      <c r="G12" s="13"/>
      <c r="H12" s="8">
        <v>0.52</v>
      </c>
      <c r="I12" s="8">
        <v>0.52</v>
      </c>
      <c r="J12" s="8">
        <v>0.52</v>
      </c>
      <c r="K12" s="8">
        <v>0.52</v>
      </c>
      <c r="L12" s="8">
        <v>0.53</v>
      </c>
      <c r="M12" s="8">
        <v>0.52</v>
      </c>
      <c r="N12" s="8">
        <v>0.54</v>
      </c>
      <c r="O12" s="8">
        <v>0.53</v>
      </c>
      <c r="P12" s="8">
        <v>0.54</v>
      </c>
      <c r="Q12" s="8">
        <v>0.53</v>
      </c>
      <c r="R12" s="20"/>
      <c r="S12" s="21"/>
      <c r="T12" s="22"/>
    </row>
    <row r="13" spans="1:22" ht="45" x14ac:dyDescent="0.2">
      <c r="A13" s="13">
        <v>6</v>
      </c>
      <c r="B13" s="13" t="s">
        <v>31</v>
      </c>
      <c r="C13" s="7" t="s">
        <v>12</v>
      </c>
      <c r="D13" s="9">
        <v>0.22700000000000001</v>
      </c>
      <c r="E13" s="34"/>
      <c r="F13" s="9">
        <v>0.246</v>
      </c>
      <c r="G13" s="34"/>
      <c r="H13" s="9">
        <v>0.253</v>
      </c>
      <c r="I13" s="9">
        <v>0.25</v>
      </c>
      <c r="J13" s="9">
        <v>0.25700000000000001</v>
      </c>
      <c r="K13" s="9">
        <v>0.25600000000000001</v>
      </c>
      <c r="L13" s="9">
        <v>0.25700000000000001</v>
      </c>
      <c r="M13" s="9">
        <v>0.25600000000000001</v>
      </c>
      <c r="N13" s="9">
        <v>0.25700000000000001</v>
      </c>
      <c r="O13" s="9">
        <v>0.25600000000000001</v>
      </c>
      <c r="P13" s="9">
        <v>0.25800000000000001</v>
      </c>
      <c r="Q13" s="9">
        <v>0.25700000000000001</v>
      </c>
      <c r="R13" s="20"/>
      <c r="S13" s="21"/>
      <c r="T13" s="22"/>
    </row>
    <row r="15" spans="1:22" ht="15.75" customHeight="1" x14ac:dyDescent="0.2">
      <c r="A15" s="42" t="s">
        <v>45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24"/>
      <c r="M15" s="25"/>
      <c r="N15" s="24"/>
      <c r="O15" s="25"/>
      <c r="P15" s="24"/>
      <c r="Q15" s="26"/>
      <c r="R15" s="24"/>
    </row>
    <row r="16" spans="1:22" ht="30" x14ac:dyDescent="0.2">
      <c r="A16" s="13">
        <v>7</v>
      </c>
      <c r="B16" s="28" t="s">
        <v>17</v>
      </c>
      <c r="C16" s="14" t="s">
        <v>25</v>
      </c>
      <c r="D16" s="29">
        <v>157</v>
      </c>
      <c r="E16" s="30"/>
      <c r="F16" s="29">
        <v>220</v>
      </c>
      <c r="G16" s="30"/>
      <c r="H16" s="29">
        <v>224</v>
      </c>
      <c r="I16" s="29">
        <v>221.98399999999998</v>
      </c>
      <c r="J16" s="29">
        <v>228</v>
      </c>
      <c r="K16" s="29">
        <v>223.89600000000002</v>
      </c>
      <c r="L16" s="29">
        <v>232</v>
      </c>
      <c r="M16" s="29">
        <v>225.04</v>
      </c>
      <c r="N16" s="29">
        <v>237</v>
      </c>
      <c r="O16" s="30">
        <v>227.52</v>
      </c>
      <c r="P16" s="29">
        <v>243</v>
      </c>
      <c r="Q16" s="30">
        <v>231.822</v>
      </c>
      <c r="R16" s="24"/>
    </row>
    <row r="17" spans="1:18" ht="45" x14ac:dyDescent="0.2">
      <c r="A17" s="13">
        <v>8</v>
      </c>
      <c r="B17" s="28" t="s">
        <v>18</v>
      </c>
      <c r="C17" s="14" t="s">
        <v>25</v>
      </c>
      <c r="D17" s="29">
        <v>28810</v>
      </c>
      <c r="E17" s="30"/>
      <c r="F17" s="29">
        <v>31428.2</v>
      </c>
      <c r="G17" s="30"/>
      <c r="H17" s="29">
        <v>32534.400000000001</v>
      </c>
      <c r="I17" s="29">
        <v>31818.643199999999</v>
      </c>
      <c r="J17" s="29">
        <v>34746.800000000003</v>
      </c>
      <c r="K17" s="29">
        <v>33273.535680000001</v>
      </c>
      <c r="L17" s="29">
        <v>36959.199999999997</v>
      </c>
      <c r="M17" s="29">
        <v>34684.425659256114</v>
      </c>
      <c r="N17" s="29">
        <v>39171.599999999999</v>
      </c>
      <c r="O17" s="30">
        <v>36309.785944092582</v>
      </c>
      <c r="P17" s="29">
        <v>41384</v>
      </c>
      <c r="Q17" s="30">
        <v>37897.328291758073</v>
      </c>
      <c r="R17" s="24"/>
    </row>
    <row r="18" spans="1:18" ht="75" x14ac:dyDescent="0.2">
      <c r="A18" s="13">
        <v>9</v>
      </c>
      <c r="B18" s="28" t="s">
        <v>19</v>
      </c>
      <c r="C18" s="14" t="s">
        <v>26</v>
      </c>
      <c r="D18" s="31">
        <v>20</v>
      </c>
      <c r="E18" s="32"/>
      <c r="F18" s="31">
        <v>23.2</v>
      </c>
      <c r="G18" s="32"/>
      <c r="H18" s="31">
        <v>23.2</v>
      </c>
      <c r="I18" s="31">
        <v>23.014400000000002</v>
      </c>
      <c r="J18" s="31">
        <v>23.3</v>
      </c>
      <c r="K18" s="31">
        <v>23.067000000000004</v>
      </c>
      <c r="L18" s="31">
        <v>23.66</v>
      </c>
      <c r="M18" s="31">
        <v>23.3</v>
      </c>
      <c r="N18" s="31">
        <v>24.17</v>
      </c>
      <c r="O18" s="33">
        <v>23.7</v>
      </c>
      <c r="P18" s="31">
        <v>24.78</v>
      </c>
      <c r="Q18" s="33">
        <v>24</v>
      </c>
      <c r="R18" s="24"/>
    </row>
    <row r="19" spans="1:18" ht="90" x14ac:dyDescent="0.2">
      <c r="A19" s="13">
        <v>10</v>
      </c>
      <c r="B19" s="28" t="s">
        <v>20</v>
      </c>
      <c r="C19" s="13" t="s">
        <v>26</v>
      </c>
      <c r="D19" s="31">
        <v>117.2</v>
      </c>
      <c r="E19" s="32"/>
      <c r="F19" s="31">
        <v>138.19999999999999</v>
      </c>
      <c r="G19" s="32"/>
      <c r="H19" s="31">
        <v>140.96</v>
      </c>
      <c r="I19" s="31">
        <v>139.40944000000002</v>
      </c>
      <c r="J19" s="31">
        <v>143.74</v>
      </c>
      <c r="K19" s="31">
        <v>142.15886000000003</v>
      </c>
      <c r="L19" s="31">
        <v>147.28</v>
      </c>
      <c r="M19" s="31">
        <v>142.99848674698796</v>
      </c>
      <c r="N19" s="31">
        <v>150.32</v>
      </c>
      <c r="O19" s="33">
        <v>145.81039999999999</v>
      </c>
      <c r="P19" s="31">
        <v>153.47999999999999</v>
      </c>
      <c r="Q19" s="33">
        <v>148.72211999999999</v>
      </c>
      <c r="R19" s="24"/>
    </row>
    <row r="20" spans="1:18" ht="30" x14ac:dyDescent="0.2">
      <c r="A20" s="13">
        <v>11</v>
      </c>
      <c r="B20" s="28" t="s">
        <v>21</v>
      </c>
      <c r="C20" s="13" t="s">
        <v>27</v>
      </c>
      <c r="D20" s="31">
        <v>51162.5</v>
      </c>
      <c r="E20" s="32"/>
      <c r="F20" s="31">
        <v>57163.859517100122</v>
      </c>
      <c r="G20" s="32"/>
      <c r="H20" s="31">
        <v>63583.53</v>
      </c>
      <c r="I20" s="31">
        <v>62947.6947</v>
      </c>
      <c r="J20" s="31">
        <v>70288.03</v>
      </c>
      <c r="K20" s="31">
        <v>68609.872882352953</v>
      </c>
      <c r="L20" s="31">
        <v>77835.240101810588</v>
      </c>
      <c r="M20" s="31">
        <v>75698.069102404945</v>
      </c>
      <c r="N20" s="31">
        <v>85434.11643258002</v>
      </c>
      <c r="O20" s="33">
        <v>82443.922357439718</v>
      </c>
      <c r="P20" s="31">
        <v>92866.884562214487</v>
      </c>
      <c r="Q20" s="33">
        <v>91369.031585404577</v>
      </c>
      <c r="R20" s="24"/>
    </row>
    <row r="21" spans="1:18" ht="45" x14ac:dyDescent="0.25">
      <c r="A21" s="52">
        <v>12</v>
      </c>
      <c r="B21" s="28" t="s">
        <v>22</v>
      </c>
      <c r="C21" s="10" t="s">
        <v>27</v>
      </c>
      <c r="D21" s="31">
        <v>249980.1</v>
      </c>
      <c r="E21" s="35"/>
      <c r="F21" s="31">
        <v>271198.16933871881</v>
      </c>
      <c r="G21" s="35"/>
      <c r="H21" s="31">
        <v>301015.65999999997</v>
      </c>
      <c r="I21" s="31">
        <v>298306.51905999996</v>
      </c>
      <c r="J21" s="31">
        <v>334180.43</v>
      </c>
      <c r="K21" s="31">
        <v>327677.1631988333</v>
      </c>
      <c r="L21" s="31">
        <v>366930.11214000004</v>
      </c>
      <c r="M21" s="31">
        <v>359316.69185708655</v>
      </c>
      <c r="N21" s="31">
        <v>400320.75234474003</v>
      </c>
      <c r="O21" s="33">
        <v>391513.69579315576</v>
      </c>
      <c r="P21" s="31">
        <v>434748.33704638766</v>
      </c>
      <c r="Q21" s="33">
        <v>424314.37695727427</v>
      </c>
      <c r="R21" s="24"/>
    </row>
    <row r="22" spans="1:18" ht="90" x14ac:dyDescent="0.25">
      <c r="A22" s="52">
        <v>13</v>
      </c>
      <c r="B22" s="28" t="s">
        <v>23</v>
      </c>
      <c r="C22" s="10" t="s">
        <v>25</v>
      </c>
      <c r="D22" s="29">
        <v>14872</v>
      </c>
      <c r="E22" s="35"/>
      <c r="F22" s="29">
        <v>14500</v>
      </c>
      <c r="G22" s="35"/>
      <c r="H22" s="29">
        <v>15000</v>
      </c>
      <c r="I22" s="30">
        <v>14865</v>
      </c>
      <c r="J22" s="29">
        <v>15500</v>
      </c>
      <c r="K22" s="30">
        <v>15267.5</v>
      </c>
      <c r="L22" s="29">
        <v>15800</v>
      </c>
      <c r="M22" s="30">
        <v>15468.2</v>
      </c>
      <c r="N22" s="29">
        <v>15900</v>
      </c>
      <c r="O22" s="30">
        <v>15407.1</v>
      </c>
      <c r="P22" s="29">
        <v>16000</v>
      </c>
      <c r="Q22" s="30">
        <v>15392</v>
      </c>
      <c r="R22" s="24"/>
    </row>
    <row r="23" spans="1:18" ht="150" x14ac:dyDescent="0.25">
      <c r="A23" s="52">
        <v>14</v>
      </c>
      <c r="B23" s="28" t="s">
        <v>24</v>
      </c>
      <c r="C23" s="10" t="s">
        <v>25</v>
      </c>
      <c r="D23" s="29">
        <v>177</v>
      </c>
      <c r="E23" s="35"/>
      <c r="F23" s="29">
        <v>173</v>
      </c>
      <c r="G23" s="35"/>
      <c r="H23" s="29">
        <v>180</v>
      </c>
      <c r="I23" s="36">
        <v>178</v>
      </c>
      <c r="J23" s="29">
        <v>185</v>
      </c>
      <c r="K23" s="36">
        <v>182</v>
      </c>
      <c r="L23" s="29">
        <v>190</v>
      </c>
      <c r="M23" s="36">
        <v>186</v>
      </c>
      <c r="N23" s="29">
        <v>195</v>
      </c>
      <c r="O23" s="36">
        <v>188</v>
      </c>
      <c r="P23" s="29">
        <v>200</v>
      </c>
      <c r="Q23" s="36">
        <v>192</v>
      </c>
      <c r="R23" s="24"/>
    </row>
    <row r="24" spans="1:18" ht="90" x14ac:dyDescent="0.25">
      <c r="A24" s="52">
        <v>15</v>
      </c>
      <c r="B24" s="28" t="s">
        <v>41</v>
      </c>
      <c r="C24" s="10" t="s">
        <v>42</v>
      </c>
      <c r="D24" s="37" t="s">
        <v>43</v>
      </c>
      <c r="E24" s="35"/>
      <c r="F24" s="37" t="s">
        <v>43</v>
      </c>
      <c r="G24" s="35"/>
      <c r="H24" s="37">
        <v>5.6863563833653306</v>
      </c>
      <c r="I24" s="38">
        <v>4.8509969624925962</v>
      </c>
      <c r="J24" s="37">
        <v>6.0601290400000032</v>
      </c>
      <c r="K24" s="38">
        <v>5.0046889030266151</v>
      </c>
      <c r="L24" s="37">
        <v>6.1251276207552232</v>
      </c>
      <c r="M24" s="38">
        <v>5.5325321254721738</v>
      </c>
      <c r="N24" s="37">
        <v>6.2304065133974262</v>
      </c>
      <c r="O24" s="38">
        <v>5.5632653130148535</v>
      </c>
      <c r="P24" s="37">
        <v>6.3627736303548934</v>
      </c>
      <c r="Q24" s="38">
        <v>5.9608271988690591</v>
      </c>
      <c r="R24" s="24"/>
    </row>
  </sheetData>
  <mergeCells count="15">
    <mergeCell ref="R6:S6"/>
    <mergeCell ref="A3:Q3"/>
    <mergeCell ref="P1:Q1"/>
    <mergeCell ref="A2:Q2"/>
    <mergeCell ref="A4:A6"/>
    <mergeCell ref="B4:B6"/>
    <mergeCell ref="C4:C6"/>
    <mergeCell ref="D4:Q4"/>
    <mergeCell ref="D5:E5"/>
    <mergeCell ref="F5:G5"/>
    <mergeCell ref="P5:Q5"/>
    <mergeCell ref="H5:I5"/>
    <mergeCell ref="J5:K5"/>
    <mergeCell ref="L5:M5"/>
    <mergeCell ref="N5:O5"/>
  </mergeCells>
  <phoneticPr fontId="3" type="noConversion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opLeftCell="A7" zoomScale="90" zoomScaleNormal="100" zoomScaleSheetLayoutView="90" workbookViewId="0">
      <selection activeCell="B14" sqref="B14"/>
    </sheetView>
  </sheetViews>
  <sheetFormatPr defaultColWidth="8.7109375" defaultRowHeight="15.75" x14ac:dyDescent="0.2"/>
  <cols>
    <col min="1" max="1" width="4.7109375" style="108" customWidth="1"/>
    <col min="2" max="2" width="29.42578125" style="108" customWidth="1"/>
    <col min="3" max="3" width="27.42578125" style="125" customWidth="1"/>
    <col min="4" max="4" width="13.28515625" style="109" customWidth="1"/>
    <col min="5" max="5" width="12.28515625" style="109" customWidth="1"/>
    <col min="6" max="12" width="12.28515625" style="110" customWidth="1"/>
  </cols>
  <sheetData>
    <row r="1" spans="1:12" s="4" customFormat="1" ht="32.25" customHeight="1" x14ac:dyDescent="0.25">
      <c r="A1" s="147"/>
      <c r="B1" s="147"/>
      <c r="C1" s="134"/>
      <c r="D1" s="148"/>
      <c r="E1" s="148"/>
      <c r="F1" s="424" t="s">
        <v>125</v>
      </c>
      <c r="G1" s="424"/>
      <c r="H1" s="424"/>
      <c r="I1" s="424"/>
      <c r="J1" s="424"/>
      <c r="K1" s="424"/>
      <c r="L1" s="424"/>
    </row>
    <row r="2" spans="1:12" s="4" customFormat="1" ht="103.5" customHeight="1" x14ac:dyDescent="0.25">
      <c r="A2" s="147"/>
      <c r="B2" s="147"/>
      <c r="C2" s="134"/>
      <c r="D2" s="148"/>
      <c r="E2" s="148"/>
      <c r="F2" s="423" t="s">
        <v>179</v>
      </c>
      <c r="G2" s="423"/>
      <c r="H2" s="423"/>
      <c r="I2" s="423"/>
      <c r="J2" s="423"/>
      <c r="K2" s="423"/>
      <c r="L2" s="423"/>
    </row>
    <row r="3" spans="1:12" s="4" customFormat="1" ht="35.25" customHeight="1" x14ac:dyDescent="0.25">
      <c r="A3" s="147"/>
      <c r="B3" s="147"/>
      <c r="C3" s="134"/>
      <c r="D3" s="148"/>
      <c r="E3" s="148"/>
      <c r="F3" s="145"/>
      <c r="G3" s="149"/>
      <c r="H3" s="145"/>
      <c r="I3" s="145"/>
      <c r="J3" s="145"/>
      <c r="K3" s="145"/>
      <c r="L3" s="145"/>
    </row>
    <row r="4" spans="1:12" s="53" customFormat="1" ht="24.75" customHeight="1" x14ac:dyDescent="0.25">
      <c r="A4" s="425" t="s">
        <v>128</v>
      </c>
      <c r="B4" s="426"/>
      <c r="C4" s="426"/>
      <c r="D4" s="426"/>
      <c r="E4" s="426"/>
      <c r="F4" s="426"/>
      <c r="G4" s="426"/>
      <c r="H4" s="426"/>
      <c r="I4" s="426"/>
      <c r="J4" s="426"/>
      <c r="K4" s="426"/>
      <c r="L4" s="426"/>
    </row>
    <row r="5" spans="1:12" s="53" customFormat="1" ht="65.25" customHeight="1" x14ac:dyDescent="0.25">
      <c r="A5" s="427" t="s">
        <v>181</v>
      </c>
      <c r="B5" s="427"/>
      <c r="C5" s="427"/>
      <c r="D5" s="427"/>
      <c r="E5" s="427"/>
      <c r="F5" s="427"/>
      <c r="G5" s="427"/>
      <c r="H5" s="427"/>
      <c r="I5" s="427"/>
      <c r="J5" s="427"/>
      <c r="K5" s="427"/>
      <c r="L5" s="427"/>
    </row>
    <row r="6" spans="1:12" s="57" customFormat="1" ht="24.75" customHeight="1" x14ac:dyDescent="0.2">
      <c r="A6" s="428" t="s">
        <v>16</v>
      </c>
      <c r="B6" s="431" t="s">
        <v>4</v>
      </c>
      <c r="C6" s="433" t="s">
        <v>112</v>
      </c>
      <c r="D6" s="432" t="s">
        <v>115</v>
      </c>
      <c r="E6" s="432"/>
      <c r="F6" s="432"/>
      <c r="G6" s="432"/>
      <c r="H6" s="432"/>
      <c r="I6" s="432"/>
      <c r="J6" s="432"/>
      <c r="K6" s="432"/>
      <c r="L6" s="432"/>
    </row>
    <row r="7" spans="1:12" s="58" customFormat="1" ht="23.25" customHeight="1" x14ac:dyDescent="0.2">
      <c r="A7" s="429"/>
      <c r="B7" s="431"/>
      <c r="C7" s="434"/>
      <c r="D7" s="432" t="s">
        <v>13</v>
      </c>
      <c r="E7" s="432" t="s">
        <v>5</v>
      </c>
      <c r="F7" s="432"/>
      <c r="G7" s="432"/>
      <c r="H7" s="432"/>
      <c r="I7" s="432"/>
      <c r="J7" s="432"/>
      <c r="K7" s="432"/>
      <c r="L7" s="432"/>
    </row>
    <row r="8" spans="1:12" s="58" customFormat="1" ht="36.75" customHeight="1" x14ac:dyDescent="0.2">
      <c r="A8" s="430"/>
      <c r="B8" s="431"/>
      <c r="C8" s="435"/>
      <c r="D8" s="432"/>
      <c r="E8" s="146">
        <v>2013</v>
      </c>
      <c r="F8" s="146">
        <v>2014</v>
      </c>
      <c r="G8" s="146">
        <v>2015</v>
      </c>
      <c r="H8" s="146">
        <v>2016</v>
      </c>
      <c r="I8" s="146">
        <v>2017</v>
      </c>
      <c r="J8" s="146">
        <v>2018</v>
      </c>
      <c r="K8" s="146">
        <v>2019</v>
      </c>
      <c r="L8" s="146">
        <v>2020</v>
      </c>
    </row>
    <row r="9" spans="1:12" s="54" customFormat="1" ht="94.5" x14ac:dyDescent="0.2">
      <c r="A9" s="124"/>
      <c r="B9" s="127" t="s">
        <v>109</v>
      </c>
      <c r="C9" s="111"/>
      <c r="D9" s="126">
        <f t="shared" ref="D9:D16" si="0">SUM(E9:L9)</f>
        <v>13703000</v>
      </c>
      <c r="E9" s="115">
        <f t="shared" ref="E9:L9" si="1">SUM(E10:E16)</f>
        <v>2255000</v>
      </c>
      <c r="F9" s="115">
        <f t="shared" si="1"/>
        <v>2137000</v>
      </c>
      <c r="G9" s="115">
        <f t="shared" si="1"/>
        <v>3193000</v>
      </c>
      <c r="H9" s="115">
        <f t="shared" si="1"/>
        <v>4038000</v>
      </c>
      <c r="I9" s="115">
        <f t="shared" si="1"/>
        <v>2080000</v>
      </c>
      <c r="J9" s="115">
        <f t="shared" si="1"/>
        <v>0</v>
      </c>
      <c r="K9" s="115">
        <f t="shared" si="1"/>
        <v>0</v>
      </c>
      <c r="L9" s="115">
        <f t="shared" si="1"/>
        <v>0</v>
      </c>
    </row>
    <row r="10" spans="1:12" s="55" customFormat="1" ht="53.25" customHeight="1" x14ac:dyDescent="0.25">
      <c r="A10" s="113" t="s">
        <v>40</v>
      </c>
      <c r="B10" s="94" t="s">
        <v>184</v>
      </c>
      <c r="C10" s="81" t="s">
        <v>129</v>
      </c>
      <c r="D10" s="126">
        <f t="shared" si="0"/>
        <v>921000</v>
      </c>
      <c r="E10" s="126">
        <v>239000</v>
      </c>
      <c r="F10" s="126">
        <v>295000</v>
      </c>
      <c r="G10" s="126">
        <v>249000</v>
      </c>
      <c r="H10" s="126">
        <v>138000</v>
      </c>
      <c r="I10" s="126"/>
      <c r="J10" s="126"/>
      <c r="K10" s="126"/>
      <c r="L10" s="126"/>
    </row>
    <row r="11" spans="1:12" s="55" customFormat="1" ht="48.75" customHeight="1" x14ac:dyDescent="0.25">
      <c r="A11" s="130" t="s">
        <v>49</v>
      </c>
      <c r="B11" s="94" t="s">
        <v>110</v>
      </c>
      <c r="C11" s="81" t="s">
        <v>113</v>
      </c>
      <c r="D11" s="126">
        <f t="shared" si="0"/>
        <v>1320000</v>
      </c>
      <c r="E11" s="126"/>
      <c r="F11" s="126"/>
      <c r="G11" s="126">
        <v>100000</v>
      </c>
      <c r="H11" s="126">
        <v>635000</v>
      </c>
      <c r="I11" s="126">
        <v>585000</v>
      </c>
      <c r="J11" s="126"/>
      <c r="K11" s="126"/>
      <c r="L11" s="126"/>
    </row>
    <row r="12" spans="1:12" s="55" customFormat="1" ht="51" customHeight="1" x14ac:dyDescent="0.25">
      <c r="A12" s="113" t="s">
        <v>44</v>
      </c>
      <c r="B12" s="94" t="s">
        <v>185</v>
      </c>
      <c r="C12" s="81" t="s">
        <v>130</v>
      </c>
      <c r="D12" s="126">
        <f t="shared" si="0"/>
        <v>140000</v>
      </c>
      <c r="E12" s="126"/>
      <c r="F12" s="126">
        <v>110000</v>
      </c>
      <c r="G12" s="126">
        <v>30000</v>
      </c>
      <c r="H12" s="126"/>
      <c r="I12" s="126"/>
      <c r="J12" s="126"/>
      <c r="K12" s="126"/>
      <c r="L12" s="126"/>
    </row>
    <row r="13" spans="1:12" s="55" customFormat="1" ht="64.5" customHeight="1" x14ac:dyDescent="0.25">
      <c r="A13" s="112" t="s">
        <v>53</v>
      </c>
      <c r="B13" s="94" t="s">
        <v>186</v>
      </c>
      <c r="C13" s="81" t="s">
        <v>131</v>
      </c>
      <c r="D13" s="126">
        <f t="shared" si="0"/>
        <v>7107000</v>
      </c>
      <c r="E13" s="126">
        <v>1911000</v>
      </c>
      <c r="F13" s="126">
        <v>1542000</v>
      </c>
      <c r="G13" s="126">
        <v>1654000</v>
      </c>
      <c r="H13" s="126">
        <v>2000000</v>
      </c>
      <c r="I13" s="126"/>
      <c r="J13" s="126"/>
      <c r="K13" s="126"/>
      <c r="L13" s="126"/>
    </row>
    <row r="14" spans="1:12" s="55" customFormat="1" ht="81" customHeight="1" x14ac:dyDescent="0.25">
      <c r="A14" s="113" t="s">
        <v>54</v>
      </c>
      <c r="B14" s="94" t="s">
        <v>111</v>
      </c>
      <c r="C14" s="81" t="s">
        <v>132</v>
      </c>
      <c r="D14" s="126">
        <f t="shared" si="0"/>
        <v>165000</v>
      </c>
      <c r="E14" s="126">
        <v>65000</v>
      </c>
      <c r="F14" s="126">
        <v>30000</v>
      </c>
      <c r="G14" s="126">
        <v>30000</v>
      </c>
      <c r="H14" s="126">
        <v>35000</v>
      </c>
      <c r="I14" s="126">
        <v>5000</v>
      </c>
      <c r="J14" s="126"/>
      <c r="K14" s="126"/>
      <c r="L14" s="126"/>
    </row>
    <row r="15" spans="1:12" s="55" customFormat="1" ht="48" customHeight="1" x14ac:dyDescent="0.25">
      <c r="A15" s="113" t="s">
        <v>55</v>
      </c>
      <c r="B15" s="94" t="s">
        <v>180</v>
      </c>
      <c r="C15" s="81" t="s">
        <v>133</v>
      </c>
      <c r="D15" s="126">
        <f t="shared" si="0"/>
        <v>450000</v>
      </c>
      <c r="E15" s="126">
        <v>40000</v>
      </c>
      <c r="F15" s="126">
        <v>160000</v>
      </c>
      <c r="G15" s="126">
        <v>250000</v>
      </c>
      <c r="H15" s="126"/>
      <c r="I15" s="126"/>
      <c r="J15" s="126"/>
      <c r="K15" s="126"/>
      <c r="L15" s="126"/>
    </row>
    <row r="16" spans="1:12" s="55" customFormat="1" ht="63" x14ac:dyDescent="0.25">
      <c r="A16" s="130" t="s">
        <v>56</v>
      </c>
      <c r="B16" s="94" t="s">
        <v>114</v>
      </c>
      <c r="C16" s="81" t="s">
        <v>134</v>
      </c>
      <c r="D16" s="126">
        <f t="shared" si="0"/>
        <v>3600000</v>
      </c>
      <c r="E16" s="126"/>
      <c r="F16" s="126"/>
      <c r="G16" s="126">
        <v>880000</v>
      </c>
      <c r="H16" s="126">
        <v>1230000</v>
      </c>
      <c r="I16" s="126">
        <v>1490000</v>
      </c>
      <c r="J16" s="126"/>
      <c r="K16" s="126"/>
      <c r="L16" s="126"/>
    </row>
  </sheetData>
  <mergeCells count="10">
    <mergeCell ref="F2:L2"/>
    <mergeCell ref="F1:L1"/>
    <mergeCell ref="A4:L4"/>
    <mergeCell ref="A5:L5"/>
    <mergeCell ref="A6:A8"/>
    <mergeCell ref="B6:B8"/>
    <mergeCell ref="D6:L6"/>
    <mergeCell ref="D7:D8"/>
    <mergeCell ref="E7:L7"/>
    <mergeCell ref="C6:C8"/>
  </mergeCells>
  <phoneticPr fontId="3" type="noConversion"/>
  <pageMargins left="0.62992125984251968" right="0.39370078740157483" top="0.74803149606299213" bottom="0.39370078740157483" header="0.47244094488188981" footer="0.31496062992125984"/>
  <pageSetup paperSize="9" scale="80" fitToHeight="0" orientation="landscape"/>
  <headerFooter differentFirst="1"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zoomScale="85" zoomScaleNormal="75" zoomScaleSheetLayoutView="85" workbookViewId="0">
      <selection activeCell="D42" sqref="D42:E42"/>
    </sheetView>
  </sheetViews>
  <sheetFormatPr defaultColWidth="8.7109375" defaultRowHeight="12.75" x14ac:dyDescent="0.2"/>
  <cols>
    <col min="1" max="1" width="7.7109375" style="100" customWidth="1"/>
    <col min="2" max="2" width="58" style="56" customWidth="1"/>
    <col min="3" max="3" width="22.28515625" style="3" customWidth="1"/>
    <col min="4" max="5" width="19" style="3" customWidth="1"/>
    <col min="6" max="6" width="36.28515625" style="3" customWidth="1"/>
  </cols>
  <sheetData>
    <row r="1" spans="1:6" s="102" customFormat="1" ht="21.75" customHeight="1" x14ac:dyDescent="0.25">
      <c r="A1" s="449" t="s">
        <v>199</v>
      </c>
      <c r="B1" s="449"/>
      <c r="C1" s="449"/>
      <c r="D1" s="449"/>
      <c r="E1" s="449"/>
      <c r="F1" s="449"/>
    </row>
    <row r="2" spans="1:6" s="4" customFormat="1" ht="21" customHeight="1" x14ac:dyDescent="0.25">
      <c r="A2" s="440" t="s">
        <v>126</v>
      </c>
      <c r="B2" s="440"/>
      <c r="C2" s="440"/>
      <c r="D2" s="440"/>
      <c r="E2" s="440"/>
      <c r="F2" s="440"/>
    </row>
    <row r="3" spans="1:6" s="4" customFormat="1" ht="19.5" customHeight="1" x14ac:dyDescent="0.25">
      <c r="A3" s="440" t="s">
        <v>189</v>
      </c>
      <c r="B3" s="440"/>
      <c r="C3" s="440"/>
      <c r="D3" s="440"/>
      <c r="E3" s="440"/>
      <c r="F3" s="440"/>
    </row>
    <row r="4" spans="1:6" ht="11.25" customHeight="1" x14ac:dyDescent="0.2">
      <c r="A4" s="65"/>
    </row>
    <row r="5" spans="1:6" s="62" customFormat="1" ht="15.75" customHeight="1" x14ac:dyDescent="0.2">
      <c r="A5" s="442" t="s">
        <v>16</v>
      </c>
      <c r="B5" s="442" t="s">
        <v>159</v>
      </c>
      <c r="C5" s="442" t="s">
        <v>6</v>
      </c>
      <c r="D5" s="442" t="s">
        <v>87</v>
      </c>
      <c r="E5" s="442"/>
      <c r="F5" s="442" t="s">
        <v>200</v>
      </c>
    </row>
    <row r="6" spans="1:6" s="62" customFormat="1" ht="78.75" customHeight="1" x14ac:dyDescent="0.2">
      <c r="A6" s="442"/>
      <c r="B6" s="442"/>
      <c r="C6" s="442"/>
      <c r="D6" s="80" t="s">
        <v>201</v>
      </c>
      <c r="E6" s="80" t="s">
        <v>202</v>
      </c>
      <c r="F6" s="442"/>
    </row>
    <row r="7" spans="1:6" s="62" customFormat="1" ht="15.75" x14ac:dyDescent="0.2">
      <c r="A7" s="87">
        <v>1</v>
      </c>
      <c r="B7" s="88">
        <v>2</v>
      </c>
      <c r="C7" s="88">
        <v>3</v>
      </c>
      <c r="D7" s="88">
        <v>4</v>
      </c>
      <c r="E7" s="88">
        <v>5</v>
      </c>
      <c r="F7" s="88">
        <v>6</v>
      </c>
    </row>
    <row r="8" spans="1:6" s="62" customFormat="1" ht="35.25" customHeight="1" x14ac:dyDescent="0.2">
      <c r="A8" s="98" t="s">
        <v>40</v>
      </c>
      <c r="B8" s="96" t="s">
        <v>120</v>
      </c>
      <c r="C8" s="88"/>
      <c r="D8" s="120"/>
      <c r="E8" s="120"/>
      <c r="F8" s="88"/>
    </row>
    <row r="9" spans="1:6" s="62" customFormat="1" ht="64.5" customHeight="1" x14ac:dyDescent="0.2">
      <c r="A9" s="89" t="s">
        <v>14</v>
      </c>
      <c r="B9" s="90" t="s">
        <v>191</v>
      </c>
      <c r="C9" s="88" t="s">
        <v>2</v>
      </c>
      <c r="D9" s="88">
        <v>2013</v>
      </c>
      <c r="E9" s="88">
        <v>2020</v>
      </c>
      <c r="F9" s="88"/>
    </row>
    <row r="10" spans="1:6" s="62" customFormat="1" ht="51" customHeight="1" x14ac:dyDescent="0.2">
      <c r="A10" s="443" t="s">
        <v>68</v>
      </c>
      <c r="B10" s="448" t="s">
        <v>146</v>
      </c>
      <c r="C10" s="436" t="s">
        <v>2</v>
      </c>
      <c r="D10" s="436">
        <v>2013</v>
      </c>
      <c r="E10" s="436">
        <v>2018</v>
      </c>
      <c r="F10" s="436"/>
    </row>
    <row r="11" spans="1:6" s="62" customFormat="1" ht="45.75" customHeight="1" x14ac:dyDescent="0.2">
      <c r="A11" s="446"/>
      <c r="B11" s="447"/>
      <c r="C11" s="441"/>
      <c r="D11" s="437"/>
      <c r="E11" s="437"/>
      <c r="F11" s="441"/>
    </row>
    <row r="12" spans="1:6" s="62" customFormat="1" ht="113.25" customHeight="1" x14ac:dyDescent="0.2">
      <c r="A12" s="447"/>
      <c r="B12" s="122" t="s">
        <v>127</v>
      </c>
      <c r="C12" s="87" t="s">
        <v>98</v>
      </c>
      <c r="D12" s="438" t="s">
        <v>214</v>
      </c>
      <c r="E12" s="439"/>
      <c r="F12" s="95" t="s">
        <v>100</v>
      </c>
    </row>
    <row r="13" spans="1:6" s="62" customFormat="1" ht="114" customHeight="1" x14ac:dyDescent="0.2">
      <c r="A13" s="101"/>
      <c r="B13" s="122" t="s">
        <v>158</v>
      </c>
      <c r="C13" s="87" t="s">
        <v>98</v>
      </c>
      <c r="D13" s="438" t="s">
        <v>144</v>
      </c>
      <c r="E13" s="439"/>
      <c r="F13" s="95" t="s">
        <v>106</v>
      </c>
    </row>
    <row r="14" spans="1:6" s="59" customFormat="1" ht="67.5" customHeight="1" x14ac:dyDescent="0.25">
      <c r="A14" s="443" t="s">
        <v>77</v>
      </c>
      <c r="B14" s="119" t="s">
        <v>83</v>
      </c>
      <c r="C14" s="93" t="s">
        <v>2</v>
      </c>
      <c r="D14" s="93">
        <v>2014</v>
      </c>
      <c r="E14" s="93">
        <v>2020</v>
      </c>
      <c r="F14" s="93"/>
    </row>
    <row r="15" spans="1:6" s="59" customFormat="1" ht="51.75" customHeight="1" x14ac:dyDescent="0.25">
      <c r="A15" s="444"/>
      <c r="B15" s="122" t="s">
        <v>91</v>
      </c>
      <c r="C15" s="87" t="s">
        <v>98</v>
      </c>
      <c r="D15" s="438" t="s">
        <v>203</v>
      </c>
      <c r="E15" s="439"/>
      <c r="F15" s="95" t="s">
        <v>103</v>
      </c>
    </row>
    <row r="16" spans="1:6" s="59" customFormat="1" ht="50.25" customHeight="1" x14ac:dyDescent="0.25">
      <c r="A16" s="445"/>
      <c r="B16" s="122" t="s">
        <v>92</v>
      </c>
      <c r="C16" s="87" t="s">
        <v>98</v>
      </c>
      <c r="D16" s="438" t="s">
        <v>216</v>
      </c>
      <c r="E16" s="439"/>
      <c r="F16" s="95" t="s">
        <v>104</v>
      </c>
    </row>
    <row r="17" spans="1:6" s="59" customFormat="1" ht="67.5" customHeight="1" x14ac:dyDescent="0.25">
      <c r="A17" s="94"/>
      <c r="B17" s="122" t="s">
        <v>93</v>
      </c>
      <c r="C17" s="87" t="s">
        <v>98</v>
      </c>
      <c r="D17" s="438" t="s">
        <v>215</v>
      </c>
      <c r="E17" s="439"/>
      <c r="F17" s="95" t="s">
        <v>105</v>
      </c>
    </row>
    <row r="18" spans="1:6" s="62" customFormat="1" ht="66.75" customHeight="1" x14ac:dyDescent="0.2">
      <c r="A18" s="128" t="s">
        <v>15</v>
      </c>
      <c r="B18" s="131" t="s">
        <v>192</v>
      </c>
      <c r="C18" s="88" t="s">
        <v>2</v>
      </c>
      <c r="D18" s="95">
        <v>2013</v>
      </c>
      <c r="E18" s="95">
        <v>2020</v>
      </c>
      <c r="F18" s="95"/>
    </row>
    <row r="19" spans="1:6" s="62" customFormat="1" ht="113.25" customHeight="1" x14ac:dyDescent="0.2">
      <c r="A19" s="443" t="s">
        <v>69</v>
      </c>
      <c r="B19" s="90" t="s">
        <v>65</v>
      </c>
      <c r="C19" s="88" t="s">
        <v>2</v>
      </c>
      <c r="D19" s="88">
        <v>2013</v>
      </c>
      <c r="E19" s="95">
        <v>2020</v>
      </c>
      <c r="F19" s="88"/>
    </row>
    <row r="20" spans="1:6" s="62" customFormat="1" ht="36" customHeight="1" x14ac:dyDescent="0.2">
      <c r="A20" s="444"/>
      <c r="B20" s="122" t="s">
        <v>116</v>
      </c>
      <c r="C20" s="88" t="s">
        <v>98</v>
      </c>
      <c r="D20" s="438" t="s">
        <v>177</v>
      </c>
      <c r="E20" s="439"/>
      <c r="F20" s="95" t="s">
        <v>117</v>
      </c>
    </row>
    <row r="21" spans="1:6" s="59" customFormat="1" ht="53.25" customHeight="1" x14ac:dyDescent="0.25">
      <c r="A21" s="445"/>
      <c r="B21" s="122" t="s">
        <v>118</v>
      </c>
      <c r="C21" s="88" t="s">
        <v>98</v>
      </c>
      <c r="D21" s="438" t="s">
        <v>178</v>
      </c>
      <c r="E21" s="439"/>
      <c r="F21" s="95" t="s">
        <v>107</v>
      </c>
    </row>
    <row r="22" spans="1:6" s="62" customFormat="1" ht="98.25" customHeight="1" x14ac:dyDescent="0.2">
      <c r="A22" s="89" t="s">
        <v>147</v>
      </c>
      <c r="B22" s="92" t="s">
        <v>66</v>
      </c>
      <c r="C22" s="88" t="s">
        <v>2</v>
      </c>
      <c r="D22" s="88">
        <v>2013</v>
      </c>
      <c r="E22" s="88">
        <v>2020</v>
      </c>
      <c r="F22" s="88"/>
    </row>
    <row r="23" spans="1:6" s="59" customFormat="1" ht="66" customHeight="1" x14ac:dyDescent="0.25">
      <c r="A23" s="89"/>
      <c r="B23" s="122" t="s">
        <v>97</v>
      </c>
      <c r="C23" s="88" t="s">
        <v>2</v>
      </c>
      <c r="D23" s="438" t="s">
        <v>204</v>
      </c>
      <c r="E23" s="439"/>
      <c r="F23" s="95" t="s">
        <v>107</v>
      </c>
    </row>
    <row r="24" spans="1:6" s="62" customFormat="1" ht="113.25" customHeight="1" x14ac:dyDescent="0.2">
      <c r="A24" s="98" t="s">
        <v>49</v>
      </c>
      <c r="B24" s="96" t="s">
        <v>121</v>
      </c>
      <c r="C24" s="88" t="s">
        <v>205</v>
      </c>
      <c r="D24" s="120">
        <v>2013</v>
      </c>
      <c r="E24" s="120">
        <v>2020</v>
      </c>
      <c r="F24" s="88"/>
    </row>
    <row r="25" spans="1:6" s="62" customFormat="1" ht="113.25" customHeight="1" x14ac:dyDescent="0.2">
      <c r="A25" s="98" t="s">
        <v>8</v>
      </c>
      <c r="B25" s="96" t="s">
        <v>193</v>
      </c>
      <c r="C25" s="88" t="s">
        <v>205</v>
      </c>
      <c r="D25" s="120">
        <v>2013</v>
      </c>
      <c r="E25" s="120">
        <v>2020</v>
      </c>
      <c r="F25" s="88"/>
    </row>
    <row r="26" spans="1:6" s="62" customFormat="1" ht="81.75" customHeight="1" x14ac:dyDescent="0.2">
      <c r="A26" s="94" t="s">
        <v>70</v>
      </c>
      <c r="B26" s="91" t="s">
        <v>80</v>
      </c>
      <c r="C26" s="88" t="s">
        <v>2</v>
      </c>
      <c r="D26" s="88">
        <v>2013</v>
      </c>
      <c r="E26" s="88">
        <v>2019</v>
      </c>
      <c r="F26" s="88"/>
    </row>
    <row r="27" spans="1:6" s="62" customFormat="1" ht="66" customHeight="1" x14ac:dyDescent="0.2">
      <c r="A27" s="107"/>
      <c r="B27" s="122" t="s">
        <v>148</v>
      </c>
      <c r="C27" s="88" t="s">
        <v>98</v>
      </c>
      <c r="D27" s="438" t="s">
        <v>206</v>
      </c>
      <c r="E27" s="439"/>
      <c r="F27" s="95" t="s">
        <v>104</v>
      </c>
    </row>
    <row r="28" spans="1:6" s="59" customFormat="1" ht="52.5" customHeight="1" x14ac:dyDescent="0.25">
      <c r="A28" s="107"/>
      <c r="B28" s="122" t="s">
        <v>150</v>
      </c>
      <c r="C28" s="88" t="s">
        <v>98</v>
      </c>
      <c r="D28" s="438" t="s">
        <v>149</v>
      </c>
      <c r="E28" s="439"/>
      <c r="F28" s="95" t="s">
        <v>105</v>
      </c>
    </row>
    <row r="29" spans="1:6" s="62" customFormat="1" ht="66.75" customHeight="1" x14ac:dyDescent="0.2">
      <c r="A29" s="107" t="s">
        <v>197</v>
      </c>
      <c r="B29" s="122" t="s">
        <v>198</v>
      </c>
      <c r="C29" s="88" t="s">
        <v>2</v>
      </c>
      <c r="D29" s="95">
        <v>2017</v>
      </c>
      <c r="E29" s="95">
        <v>2019</v>
      </c>
      <c r="F29" s="88"/>
    </row>
    <row r="30" spans="1:6" s="62" customFormat="1" ht="66" customHeight="1" x14ac:dyDescent="0.2">
      <c r="A30" s="107"/>
      <c r="B30" s="122" t="s">
        <v>148</v>
      </c>
      <c r="C30" s="88" t="s">
        <v>98</v>
      </c>
      <c r="D30" s="438" t="s">
        <v>206</v>
      </c>
      <c r="E30" s="439"/>
      <c r="F30" s="95" t="s">
        <v>104</v>
      </c>
    </row>
    <row r="31" spans="1:6" s="59" customFormat="1" ht="52.5" customHeight="1" x14ac:dyDescent="0.25">
      <c r="A31" s="107"/>
      <c r="B31" s="122" t="s">
        <v>150</v>
      </c>
      <c r="C31" s="88" t="s">
        <v>98</v>
      </c>
      <c r="D31" s="438" t="s">
        <v>149</v>
      </c>
      <c r="E31" s="439"/>
      <c r="F31" s="95" t="s">
        <v>105</v>
      </c>
    </row>
    <row r="32" spans="1:6" s="62" customFormat="1" ht="66" customHeight="1" x14ac:dyDescent="0.2">
      <c r="A32" s="89" t="s">
        <v>9</v>
      </c>
      <c r="B32" s="96" t="s">
        <v>194</v>
      </c>
      <c r="C32" s="88" t="s">
        <v>2</v>
      </c>
      <c r="D32" s="88">
        <v>2013</v>
      </c>
      <c r="E32" s="88">
        <v>2020</v>
      </c>
      <c r="F32" s="88"/>
    </row>
    <row r="33" spans="1:6" s="62" customFormat="1" ht="82.5" customHeight="1" x14ac:dyDescent="0.2">
      <c r="A33" s="89" t="s">
        <v>90</v>
      </c>
      <c r="B33" s="90" t="s">
        <v>157</v>
      </c>
      <c r="C33" s="88" t="s">
        <v>2</v>
      </c>
      <c r="D33" s="88">
        <v>2020</v>
      </c>
      <c r="E33" s="88">
        <v>2020</v>
      </c>
      <c r="F33" s="88"/>
    </row>
    <row r="34" spans="1:6" s="62" customFormat="1" ht="36" customHeight="1" x14ac:dyDescent="0.2">
      <c r="A34" s="107"/>
      <c r="B34" s="122" t="s">
        <v>116</v>
      </c>
      <c r="C34" s="88" t="s">
        <v>98</v>
      </c>
      <c r="D34" s="438" t="s">
        <v>207</v>
      </c>
      <c r="E34" s="439"/>
      <c r="F34" s="95" t="s">
        <v>117</v>
      </c>
    </row>
    <row r="35" spans="1:6" s="62" customFormat="1" ht="50.25" customHeight="1" x14ac:dyDescent="0.2">
      <c r="A35" s="107"/>
      <c r="B35" s="122" t="s">
        <v>118</v>
      </c>
      <c r="C35" s="88" t="s">
        <v>98</v>
      </c>
      <c r="D35" s="438" t="s">
        <v>208</v>
      </c>
      <c r="E35" s="439"/>
      <c r="F35" s="95" t="s">
        <v>107</v>
      </c>
    </row>
    <row r="36" spans="1:6" s="62" customFormat="1" ht="66" customHeight="1" x14ac:dyDescent="0.2">
      <c r="A36" s="106" t="s">
        <v>140</v>
      </c>
      <c r="B36" s="119" t="s">
        <v>155</v>
      </c>
      <c r="C36" s="93" t="s">
        <v>2</v>
      </c>
      <c r="D36" s="93">
        <v>2013</v>
      </c>
      <c r="E36" s="93">
        <v>2020</v>
      </c>
      <c r="F36" s="93"/>
    </row>
    <row r="37" spans="1:6" s="62" customFormat="1" ht="48.75" customHeight="1" x14ac:dyDescent="0.2">
      <c r="A37" s="107"/>
      <c r="B37" s="122" t="s">
        <v>94</v>
      </c>
      <c r="C37" s="88" t="s">
        <v>98</v>
      </c>
      <c r="D37" s="438" t="s">
        <v>209</v>
      </c>
      <c r="E37" s="439"/>
      <c r="F37" s="95" t="s">
        <v>107</v>
      </c>
    </row>
    <row r="38" spans="1:6" s="62" customFormat="1" ht="51" customHeight="1" x14ac:dyDescent="0.2">
      <c r="A38" s="107"/>
      <c r="B38" s="122" t="s">
        <v>95</v>
      </c>
      <c r="C38" s="88" t="s">
        <v>98</v>
      </c>
      <c r="D38" s="438" t="s">
        <v>145</v>
      </c>
      <c r="E38" s="439"/>
      <c r="F38" s="95" t="s">
        <v>107</v>
      </c>
    </row>
    <row r="39" spans="1:6" s="62" customFormat="1" ht="66.75" customHeight="1" x14ac:dyDescent="0.2">
      <c r="A39" s="98" t="s">
        <v>44</v>
      </c>
      <c r="B39" s="133" t="s">
        <v>122</v>
      </c>
      <c r="C39" s="88" t="s">
        <v>2</v>
      </c>
      <c r="D39" s="87">
        <v>2013</v>
      </c>
      <c r="E39" s="87">
        <v>2020</v>
      </c>
      <c r="F39" s="87"/>
    </row>
    <row r="40" spans="1:6" s="62" customFormat="1" ht="81" customHeight="1" x14ac:dyDescent="0.2">
      <c r="A40" s="98" t="s">
        <v>32</v>
      </c>
      <c r="B40" s="132" t="s">
        <v>195</v>
      </c>
      <c r="C40" s="88" t="s">
        <v>2</v>
      </c>
      <c r="D40" s="87">
        <v>2013</v>
      </c>
      <c r="E40" s="87">
        <v>2020</v>
      </c>
      <c r="F40" s="87"/>
    </row>
    <row r="41" spans="1:6" s="62" customFormat="1" ht="66" customHeight="1" x14ac:dyDescent="0.2">
      <c r="A41" s="89" t="s">
        <v>71</v>
      </c>
      <c r="B41" s="90" t="s">
        <v>78</v>
      </c>
      <c r="C41" s="88" t="s">
        <v>2</v>
      </c>
      <c r="D41" s="88">
        <v>2013</v>
      </c>
      <c r="E41" s="87">
        <v>2017</v>
      </c>
      <c r="F41" s="88"/>
    </row>
    <row r="42" spans="1:6" s="62" customFormat="1" ht="98.25" customHeight="1" x14ac:dyDescent="0.2">
      <c r="A42" s="101"/>
      <c r="B42" s="122" t="s">
        <v>210</v>
      </c>
      <c r="C42" s="88" t="s">
        <v>98</v>
      </c>
      <c r="D42" s="438" t="s">
        <v>203</v>
      </c>
      <c r="E42" s="439"/>
      <c r="F42" s="95" t="s">
        <v>106</v>
      </c>
    </row>
    <row r="43" spans="1:6" s="97" customFormat="1" ht="112.5" customHeight="1" x14ac:dyDescent="0.25">
      <c r="A43" s="94" t="s">
        <v>72</v>
      </c>
      <c r="B43" s="89" t="s">
        <v>156</v>
      </c>
      <c r="C43" s="88" t="s">
        <v>2</v>
      </c>
      <c r="D43" s="87">
        <v>2013</v>
      </c>
      <c r="E43" s="87">
        <v>2020</v>
      </c>
      <c r="F43" s="87"/>
    </row>
    <row r="44" spans="1:6" s="62" customFormat="1" ht="83.25" customHeight="1" x14ac:dyDescent="0.2">
      <c r="A44" s="101"/>
      <c r="B44" s="122" t="s">
        <v>119</v>
      </c>
      <c r="C44" s="88" t="s">
        <v>98</v>
      </c>
      <c r="D44" s="438" t="s">
        <v>211</v>
      </c>
      <c r="E44" s="439"/>
      <c r="F44" s="95" t="s">
        <v>108</v>
      </c>
    </row>
    <row r="45" spans="1:6" s="62" customFormat="1" ht="51.75" customHeight="1" x14ac:dyDescent="0.2">
      <c r="A45" s="114"/>
      <c r="B45" s="122" t="s">
        <v>151</v>
      </c>
      <c r="C45" s="88" t="s">
        <v>98</v>
      </c>
      <c r="D45" s="438" t="s">
        <v>207</v>
      </c>
      <c r="E45" s="439"/>
      <c r="F45" s="95" t="s">
        <v>107</v>
      </c>
    </row>
    <row r="46" spans="1:6" s="62" customFormat="1" ht="83.25" customHeight="1" x14ac:dyDescent="0.2">
      <c r="A46" s="114"/>
      <c r="B46" s="122" t="s">
        <v>152</v>
      </c>
      <c r="C46" s="88" t="s">
        <v>98</v>
      </c>
      <c r="D46" s="438" t="s">
        <v>212</v>
      </c>
      <c r="E46" s="439"/>
      <c r="F46" s="99" t="s">
        <v>106</v>
      </c>
    </row>
    <row r="47" spans="1:6" s="62" customFormat="1" ht="81" customHeight="1" x14ac:dyDescent="0.2">
      <c r="A47" s="129" t="s">
        <v>52</v>
      </c>
      <c r="B47" s="96" t="s">
        <v>190</v>
      </c>
      <c r="C47" s="88" t="s">
        <v>2</v>
      </c>
      <c r="D47" s="88">
        <v>2013</v>
      </c>
      <c r="E47" s="88">
        <v>2020</v>
      </c>
      <c r="F47" s="88"/>
    </row>
    <row r="48" spans="1:6" s="62" customFormat="1" ht="65.25" customHeight="1" x14ac:dyDescent="0.2">
      <c r="A48" s="89" t="s">
        <v>67</v>
      </c>
      <c r="B48" s="89" t="s">
        <v>79</v>
      </c>
      <c r="C48" s="88" t="s">
        <v>2</v>
      </c>
      <c r="D48" s="116">
        <v>2014</v>
      </c>
      <c r="E48" s="116">
        <v>2020</v>
      </c>
      <c r="F48" s="116"/>
    </row>
    <row r="49" spans="1:6" s="62" customFormat="1" ht="69" customHeight="1" x14ac:dyDescent="0.2">
      <c r="A49" s="94"/>
      <c r="B49" s="90" t="s">
        <v>96</v>
      </c>
      <c r="C49" s="88" t="s">
        <v>98</v>
      </c>
      <c r="D49" s="438" t="s">
        <v>213</v>
      </c>
      <c r="E49" s="439"/>
      <c r="F49" s="88" t="s">
        <v>107</v>
      </c>
    </row>
  </sheetData>
  <mergeCells count="37">
    <mergeCell ref="A1:F1"/>
    <mergeCell ref="D44:E44"/>
    <mergeCell ref="D45:E45"/>
    <mergeCell ref="D46:E46"/>
    <mergeCell ref="D37:E37"/>
    <mergeCell ref="D38:E38"/>
    <mergeCell ref="D34:E34"/>
    <mergeCell ref="D35:E35"/>
    <mergeCell ref="D23:E23"/>
    <mergeCell ref="D27:E27"/>
    <mergeCell ref="D28:E28"/>
    <mergeCell ref="D15:E15"/>
    <mergeCell ref="D17:E17"/>
    <mergeCell ref="A19:A21"/>
    <mergeCell ref="D20:E20"/>
    <mergeCell ref="D21:E21"/>
    <mergeCell ref="D49:E49"/>
    <mergeCell ref="D30:E30"/>
    <mergeCell ref="D31:E31"/>
    <mergeCell ref="D42:E42"/>
    <mergeCell ref="D13:E13"/>
    <mergeCell ref="E10:E11"/>
    <mergeCell ref="D16:E16"/>
    <mergeCell ref="A2:F2"/>
    <mergeCell ref="A3:F3"/>
    <mergeCell ref="F10:F11"/>
    <mergeCell ref="D12:E12"/>
    <mergeCell ref="A5:A6"/>
    <mergeCell ref="B5:B6"/>
    <mergeCell ref="C5:C6"/>
    <mergeCell ref="D5:E5"/>
    <mergeCell ref="F5:F6"/>
    <mergeCell ref="A14:A16"/>
    <mergeCell ref="A10:A12"/>
    <mergeCell ref="B10:B11"/>
    <mergeCell ref="C10:C11"/>
    <mergeCell ref="D10:D11"/>
  </mergeCells>
  <printOptions horizontalCentered="1"/>
  <pageMargins left="0.39370078740157483" right="0.31496062992125984" top="0.98425196850393704" bottom="0.35433070866141736" header="0.51181102362204722" footer="0.27559055118110237"/>
  <pageSetup paperSize="9" scale="88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17</vt:i4>
      </vt:variant>
    </vt:vector>
  </HeadingPairs>
  <TitlesOfParts>
    <vt:vector size="25" baseType="lpstr">
      <vt:lpstr>Таблица 1</vt:lpstr>
      <vt:lpstr>Таблица 2</vt:lpstr>
      <vt:lpstr>Таблица 6</vt:lpstr>
      <vt:lpstr>Лист1</vt:lpstr>
      <vt:lpstr>Таблица 6 (2)</vt:lpstr>
      <vt:lpstr>Лист2</vt:lpstr>
      <vt:lpstr>частные стройки </vt:lpstr>
      <vt:lpstr>контрольные события</vt:lpstr>
      <vt:lpstr>'Таблица 1'!_Toc301731035</vt:lpstr>
      <vt:lpstr>'Таблица 1'!_Toc301731036</vt:lpstr>
      <vt:lpstr>'Таблица 1'!_Toc301731038</vt:lpstr>
      <vt:lpstr>'Таблица 1'!_Toc301731039</vt:lpstr>
      <vt:lpstr>'Таблица 1'!_Toc301731040</vt:lpstr>
      <vt:lpstr>'Таблица 1'!_Toc301731041</vt:lpstr>
      <vt:lpstr>'Таблица 1'!_Toc301782006</vt:lpstr>
      <vt:lpstr>'контрольные события'!Заголовки_для_печати</vt:lpstr>
      <vt:lpstr>'Таблица 1'!Заголовки_для_печати</vt:lpstr>
      <vt:lpstr>'Таблица 2'!Заголовки_для_печати</vt:lpstr>
      <vt:lpstr>'Таблица 6'!Заголовки_для_печати</vt:lpstr>
      <vt:lpstr>'Таблица 6 (2)'!Заголовки_для_печати</vt:lpstr>
      <vt:lpstr>'частные стройки '!Заголовки_для_печати</vt:lpstr>
      <vt:lpstr>'Таблица 1'!Область_печати</vt:lpstr>
      <vt:lpstr>'Таблица 2'!Область_печати</vt:lpstr>
      <vt:lpstr>'Таблица 6'!Область_печати</vt:lpstr>
      <vt:lpstr>'Таблица 6 (2)'!Область_печати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2025-01-22T03:51:14Z</cp:lastPrinted>
  <dcterms:created xsi:type="dcterms:W3CDTF">2011-08-21T10:16:30Z</dcterms:created>
  <dcterms:modified xsi:type="dcterms:W3CDTF">2025-01-22T03:52:56Z</dcterms:modified>
</cp:coreProperties>
</file>