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Культура\Культура\"/>
    </mc:Choice>
  </mc:AlternateContent>
  <bookViews>
    <workbookView xWindow="0" yWindow="0" windowWidth="28800" windowHeight="11835" tabRatio="286" firstSheet="2" activeTab="4"/>
  </bookViews>
  <sheets>
    <sheet name="Таблица 1" sheetId="11" state="hidden" r:id="rId1"/>
    <sheet name="Таблица 2" sheetId="31" state="hidden" r:id="rId2"/>
    <sheet name="Таблица 6" sheetId="7" r:id="rId3"/>
    <sheet name="Лист1" sheetId="33" r:id="rId4"/>
    <sheet name="Таблица 6 (2)" sheetId="34" r:id="rId5"/>
    <sheet name="Лист2" sheetId="18" state="hidden" r:id="rId6"/>
    <sheet name="частные стройки " sheetId="30" state="hidden" r:id="rId7"/>
    <sheet name="контрольные события" sheetId="32" state="hidden" r:id="rId8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7">'контрольные события'!#REF!</definedName>
    <definedName name="_xlnm.Print_Titles" localSheetId="7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'Таблица 6 (2)'!$8:$10</definedName>
    <definedName name="_xlnm.Print_Titles" localSheetId="6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6'!$A$1:$O$261</definedName>
    <definedName name="_xlnm.Print_Area" localSheetId="4">'Таблица 6 (2)'!$A$1:$O$263</definedName>
  </definedNames>
  <calcPr calcId="152511"/>
</workbook>
</file>

<file path=xl/calcChain.xml><?xml version="1.0" encoding="utf-8"?>
<calcChain xmlns="http://schemas.openxmlformats.org/spreadsheetml/2006/main">
  <c r="K171" i="34" l="1"/>
  <c r="K60" i="34" s="1"/>
  <c r="O263" i="34" l="1"/>
  <c r="O262" i="34"/>
  <c r="O261" i="34"/>
  <c r="O260" i="34" s="1"/>
  <c r="N260" i="34"/>
  <c r="M260" i="34"/>
  <c r="L260" i="34"/>
  <c r="K260" i="34"/>
  <c r="J260" i="34"/>
  <c r="I260" i="34"/>
  <c r="H260" i="34"/>
  <c r="G260" i="34"/>
  <c r="F260" i="34"/>
  <c r="E260" i="34"/>
  <c r="O259" i="34"/>
  <c r="O258" i="34"/>
  <c r="O257" i="34"/>
  <c r="N256" i="34"/>
  <c r="M256" i="34"/>
  <c r="L256" i="34"/>
  <c r="K256" i="34"/>
  <c r="J256" i="34"/>
  <c r="I256" i="34"/>
  <c r="H256" i="34"/>
  <c r="G256" i="34"/>
  <c r="F256" i="34"/>
  <c r="E256" i="34"/>
  <c r="O255" i="34"/>
  <c r="O254" i="34"/>
  <c r="O253" i="34"/>
  <c r="O252" i="34" s="1"/>
  <c r="N252" i="34"/>
  <c r="M252" i="34"/>
  <c r="L252" i="34"/>
  <c r="K252" i="34"/>
  <c r="J252" i="34"/>
  <c r="I252" i="34"/>
  <c r="H252" i="34"/>
  <c r="G252" i="34"/>
  <c r="F252" i="34"/>
  <c r="E252" i="34"/>
  <c r="O251" i="34"/>
  <c r="O250" i="34"/>
  <c r="O249" i="34"/>
  <c r="N248" i="34"/>
  <c r="M248" i="34"/>
  <c r="L248" i="34"/>
  <c r="K248" i="34"/>
  <c r="J248" i="34"/>
  <c r="I248" i="34"/>
  <c r="H248" i="34"/>
  <c r="G248" i="34"/>
  <c r="F248" i="34"/>
  <c r="E248" i="34"/>
  <c r="O247" i="34"/>
  <c r="O246" i="34"/>
  <c r="O245" i="34"/>
  <c r="O244" i="34" s="1"/>
  <c r="N244" i="34"/>
  <c r="M244" i="34"/>
  <c r="L244" i="34"/>
  <c r="K244" i="34"/>
  <c r="J244" i="34"/>
  <c r="I244" i="34"/>
  <c r="H244" i="34"/>
  <c r="G244" i="34"/>
  <c r="F244" i="34"/>
  <c r="E244" i="34"/>
  <c r="N243" i="34"/>
  <c r="N239" i="34" s="1"/>
  <c r="M243" i="34"/>
  <c r="M239" i="34" s="1"/>
  <c r="L243" i="34"/>
  <c r="L239" i="34" s="1"/>
  <c r="K243" i="34"/>
  <c r="K239" i="34" s="1"/>
  <c r="J243" i="34"/>
  <c r="J239" i="34" s="1"/>
  <c r="I243" i="34"/>
  <c r="I239" i="34" s="1"/>
  <c r="H243" i="34"/>
  <c r="H239" i="34" s="1"/>
  <c r="G243" i="34"/>
  <c r="G239" i="34" s="1"/>
  <c r="F243" i="34"/>
  <c r="E243" i="34"/>
  <c r="N242" i="34"/>
  <c r="M242" i="34"/>
  <c r="M238" i="34" s="1"/>
  <c r="L242" i="34"/>
  <c r="K242" i="34"/>
  <c r="K238" i="34" s="1"/>
  <c r="J242" i="34"/>
  <c r="I242" i="34"/>
  <c r="H242" i="34"/>
  <c r="H238" i="34" s="1"/>
  <c r="G242" i="34"/>
  <c r="G238" i="34" s="1"/>
  <c r="F242" i="34"/>
  <c r="F238" i="34" s="1"/>
  <c r="E242" i="34"/>
  <c r="N241" i="34"/>
  <c r="M241" i="34"/>
  <c r="M237" i="34" s="1"/>
  <c r="L241" i="34"/>
  <c r="L237" i="34" s="1"/>
  <c r="K241" i="34"/>
  <c r="J241" i="34"/>
  <c r="I241" i="34"/>
  <c r="I240" i="34" s="1"/>
  <c r="H241" i="34"/>
  <c r="H237" i="34" s="1"/>
  <c r="G241" i="34"/>
  <c r="G237" i="34" s="1"/>
  <c r="F241" i="34"/>
  <c r="F240" i="34" s="1"/>
  <c r="E241" i="34"/>
  <c r="E237" i="34" s="1"/>
  <c r="N240" i="34"/>
  <c r="F239" i="34"/>
  <c r="E239" i="34"/>
  <c r="N238" i="34"/>
  <c r="L238" i="34"/>
  <c r="J238" i="34"/>
  <c r="I238" i="34"/>
  <c r="E238" i="34"/>
  <c r="N237" i="34"/>
  <c r="K237" i="34"/>
  <c r="O234" i="34"/>
  <c r="O233" i="34"/>
  <c r="O232" i="34"/>
  <c r="O231" i="34" s="1"/>
  <c r="N231" i="34"/>
  <c r="M231" i="34"/>
  <c r="L231" i="34"/>
  <c r="K231" i="34"/>
  <c r="J231" i="34"/>
  <c r="I231" i="34"/>
  <c r="H231" i="34"/>
  <c r="G231" i="34"/>
  <c r="F231" i="34"/>
  <c r="E231" i="34"/>
  <c r="N230" i="34"/>
  <c r="M230" i="34"/>
  <c r="L230" i="34"/>
  <c r="K230" i="34"/>
  <c r="J230" i="34"/>
  <c r="I230" i="34"/>
  <c r="H230" i="34"/>
  <c r="G230" i="34"/>
  <c r="F230" i="34"/>
  <c r="E230" i="34"/>
  <c r="N229" i="34"/>
  <c r="M229" i="34"/>
  <c r="L229" i="34"/>
  <c r="K229" i="34"/>
  <c r="J229" i="34"/>
  <c r="I229" i="34"/>
  <c r="H229" i="34"/>
  <c r="G229" i="34"/>
  <c r="F229" i="34"/>
  <c r="E229" i="34"/>
  <c r="N228" i="34"/>
  <c r="M228" i="34"/>
  <c r="L228" i="34"/>
  <c r="L227" i="34" s="1"/>
  <c r="K228" i="34"/>
  <c r="J228" i="34"/>
  <c r="J227" i="34" s="1"/>
  <c r="I228" i="34"/>
  <c r="I227" i="34" s="1"/>
  <c r="H228" i="34"/>
  <c r="H227" i="34" s="1"/>
  <c r="G228" i="34"/>
  <c r="F228" i="34"/>
  <c r="E228" i="34"/>
  <c r="O225" i="34"/>
  <c r="O224" i="34"/>
  <c r="O223" i="34"/>
  <c r="O222" i="34"/>
  <c r="O221" i="34"/>
  <c r="O220" i="34" s="1"/>
  <c r="N220" i="34"/>
  <c r="M220" i="34"/>
  <c r="L220" i="34"/>
  <c r="K220" i="34"/>
  <c r="J220" i="34"/>
  <c r="I220" i="34"/>
  <c r="H220" i="34"/>
  <c r="G220" i="34"/>
  <c r="F220" i="34"/>
  <c r="E220" i="34"/>
  <c r="O219" i="34"/>
  <c r="O218" i="34"/>
  <c r="O217" i="34"/>
  <c r="N216" i="34"/>
  <c r="M216" i="34"/>
  <c r="L216" i="34"/>
  <c r="K216" i="34"/>
  <c r="J216" i="34"/>
  <c r="I216" i="34"/>
  <c r="H216" i="34"/>
  <c r="G216" i="34"/>
  <c r="F216" i="34"/>
  <c r="E216" i="34"/>
  <c r="O215" i="34"/>
  <c r="I215" i="34"/>
  <c r="I182" i="34" s="1"/>
  <c r="I179" i="34" s="1"/>
  <c r="H215" i="34"/>
  <c r="O214" i="34"/>
  <c r="O213" i="34"/>
  <c r="N212" i="34"/>
  <c r="M212" i="34"/>
  <c r="L212" i="34"/>
  <c r="K212" i="34"/>
  <c r="J212" i="34"/>
  <c r="H212" i="34"/>
  <c r="G212" i="34"/>
  <c r="F212" i="34"/>
  <c r="E212" i="34"/>
  <c r="O211" i="34"/>
  <c r="O210" i="34"/>
  <c r="O209" i="34"/>
  <c r="O208" i="34"/>
  <c r="N208" i="34"/>
  <c r="M208" i="34"/>
  <c r="L208" i="34"/>
  <c r="K208" i="34"/>
  <c r="J208" i="34"/>
  <c r="I208" i="34"/>
  <c r="H208" i="34"/>
  <c r="G208" i="34"/>
  <c r="F208" i="34"/>
  <c r="E208" i="34"/>
  <c r="O207" i="34"/>
  <c r="O206" i="34"/>
  <c r="O205" i="34"/>
  <c r="N204" i="34"/>
  <c r="M204" i="34"/>
  <c r="L204" i="34"/>
  <c r="K204" i="34"/>
  <c r="J204" i="34"/>
  <c r="I204" i="34"/>
  <c r="H204" i="34"/>
  <c r="G204" i="34"/>
  <c r="F204" i="34"/>
  <c r="E204" i="34"/>
  <c r="O203" i="34"/>
  <c r="O202" i="34"/>
  <c r="O201" i="34"/>
  <c r="O200" i="34"/>
  <c r="N199" i="34"/>
  <c r="M199" i="34"/>
  <c r="L199" i="34"/>
  <c r="K199" i="34"/>
  <c r="J199" i="34"/>
  <c r="I199" i="34"/>
  <c r="H199" i="34"/>
  <c r="G199" i="34"/>
  <c r="F199" i="34"/>
  <c r="E199" i="34"/>
  <c r="O198" i="34"/>
  <c r="O197" i="34"/>
  <c r="J197" i="34"/>
  <c r="J181" i="34" s="1"/>
  <c r="J196" i="34"/>
  <c r="J180" i="34" s="1"/>
  <c r="J179" i="34" s="1"/>
  <c r="N195" i="34"/>
  <c r="M195" i="34"/>
  <c r="L195" i="34"/>
  <c r="K195" i="34"/>
  <c r="I195" i="34"/>
  <c r="H195" i="34"/>
  <c r="G195" i="34"/>
  <c r="F195" i="34"/>
  <c r="E195" i="34"/>
  <c r="O194" i="34"/>
  <c r="O193" i="34"/>
  <c r="O191" i="34" s="1"/>
  <c r="O192" i="34"/>
  <c r="N191" i="34"/>
  <c r="M191" i="34"/>
  <c r="L191" i="34"/>
  <c r="K191" i="34"/>
  <c r="J191" i="34"/>
  <c r="I191" i="34"/>
  <c r="H191" i="34"/>
  <c r="G191" i="34"/>
  <c r="F191" i="34"/>
  <c r="E191" i="34"/>
  <c r="O190" i="34"/>
  <c r="O189" i="34"/>
  <c r="O188" i="34"/>
  <c r="N187" i="34"/>
  <c r="M187" i="34"/>
  <c r="L187" i="34"/>
  <c r="K187" i="34"/>
  <c r="J187" i="34"/>
  <c r="I187" i="34"/>
  <c r="H187" i="34"/>
  <c r="G187" i="34"/>
  <c r="F187" i="34"/>
  <c r="E187" i="34"/>
  <c r="O186" i="34"/>
  <c r="O185" i="34"/>
  <c r="O184" i="34"/>
  <c r="N183" i="34"/>
  <c r="M183" i="34"/>
  <c r="L183" i="34"/>
  <c r="K183" i="34"/>
  <c r="J183" i="34"/>
  <c r="I183" i="34"/>
  <c r="H183" i="34"/>
  <c r="G183" i="34"/>
  <c r="F183" i="34"/>
  <c r="E183" i="34"/>
  <c r="N182" i="34"/>
  <c r="M182" i="34"/>
  <c r="L182" i="34"/>
  <c r="K182" i="34"/>
  <c r="J182" i="34"/>
  <c r="H182" i="34"/>
  <c r="G182" i="34"/>
  <c r="F182" i="34"/>
  <c r="E182" i="34"/>
  <c r="N181" i="34"/>
  <c r="N179" i="34" s="1"/>
  <c r="M181" i="34"/>
  <c r="M179" i="34" s="1"/>
  <c r="L181" i="34"/>
  <c r="K181" i="34"/>
  <c r="I181" i="34"/>
  <c r="H181" i="34"/>
  <c r="G181" i="34"/>
  <c r="F181" i="34"/>
  <c r="E181" i="34"/>
  <c r="N180" i="34"/>
  <c r="M180" i="34"/>
  <c r="L180" i="34"/>
  <c r="L179" i="34" s="1"/>
  <c r="K180" i="34"/>
  <c r="I180" i="34"/>
  <c r="H180" i="34"/>
  <c r="G180" i="34"/>
  <c r="G179" i="34" s="1"/>
  <c r="F180" i="34"/>
  <c r="E180" i="34"/>
  <c r="K179" i="34"/>
  <c r="K172" i="34"/>
  <c r="N171" i="34"/>
  <c r="M171" i="34"/>
  <c r="L171" i="34"/>
  <c r="N170" i="34"/>
  <c r="M170" i="34"/>
  <c r="L170" i="34"/>
  <c r="K170" i="34"/>
  <c r="O168" i="34"/>
  <c r="O167" i="34"/>
  <c r="O166" i="34"/>
  <c r="O165" i="34"/>
  <c r="O164" i="34"/>
  <c r="O163" i="34"/>
  <c r="O162" i="34"/>
  <c r="O161" i="34"/>
  <c r="O160" i="34"/>
  <c r="N159" i="34"/>
  <c r="M159" i="34"/>
  <c r="L159" i="34"/>
  <c r="K159" i="34"/>
  <c r="J159" i="34"/>
  <c r="I159" i="34"/>
  <c r="H159" i="34"/>
  <c r="G159" i="34"/>
  <c r="F159" i="34"/>
  <c r="E159" i="34"/>
  <c r="O158" i="34"/>
  <c r="O157" i="34"/>
  <c r="O156" i="34"/>
  <c r="O154" i="34" s="1"/>
  <c r="O155" i="34"/>
  <c r="N154" i="34"/>
  <c r="M154" i="34"/>
  <c r="L154" i="34"/>
  <c r="K154" i="34"/>
  <c r="J154" i="34"/>
  <c r="I154" i="34"/>
  <c r="H154" i="34"/>
  <c r="G154" i="34"/>
  <c r="F154" i="34"/>
  <c r="E154" i="34"/>
  <c r="O153" i="34"/>
  <c r="O152" i="34"/>
  <c r="O151" i="34"/>
  <c r="N150" i="34"/>
  <c r="M150" i="34"/>
  <c r="L150" i="34"/>
  <c r="K150" i="34"/>
  <c r="J150" i="34"/>
  <c r="I150" i="34"/>
  <c r="H150" i="34"/>
  <c r="G150" i="34"/>
  <c r="F150" i="34"/>
  <c r="E150" i="34"/>
  <c r="O149" i="34"/>
  <c r="O148" i="34"/>
  <c r="O147" i="34"/>
  <c r="N146" i="34"/>
  <c r="M146" i="34"/>
  <c r="L146" i="34"/>
  <c r="K146" i="34"/>
  <c r="J146" i="34"/>
  <c r="I146" i="34"/>
  <c r="H146" i="34"/>
  <c r="G146" i="34"/>
  <c r="F146" i="34"/>
  <c r="E146" i="34"/>
  <c r="K143" i="34"/>
  <c r="K140" i="34"/>
  <c r="O139" i="34"/>
  <c r="O138" i="34"/>
  <c r="O137" i="34"/>
  <c r="N136" i="34"/>
  <c r="M136" i="34"/>
  <c r="L136" i="34"/>
  <c r="K136" i="34"/>
  <c r="J136" i="34"/>
  <c r="I136" i="34"/>
  <c r="H136" i="34"/>
  <c r="G136" i="34"/>
  <c r="F136" i="34"/>
  <c r="E136" i="34"/>
  <c r="O135" i="34"/>
  <c r="O134" i="34"/>
  <c r="O133" i="34"/>
  <c r="N132" i="34"/>
  <c r="M132" i="34"/>
  <c r="L132" i="34"/>
  <c r="K132" i="34"/>
  <c r="J132" i="34"/>
  <c r="I132" i="34"/>
  <c r="H132" i="34"/>
  <c r="G132" i="34"/>
  <c r="F132" i="34"/>
  <c r="E132" i="34"/>
  <c r="O131" i="34"/>
  <c r="O130" i="34"/>
  <c r="N130" i="34"/>
  <c r="M130" i="34"/>
  <c r="L130" i="34"/>
  <c r="K130" i="34"/>
  <c r="J130" i="34"/>
  <c r="I130" i="34"/>
  <c r="H130" i="34"/>
  <c r="G130" i="34"/>
  <c r="F130" i="34"/>
  <c r="E130" i="34"/>
  <c r="O129" i="34"/>
  <c r="O128" i="34"/>
  <c r="N128" i="34"/>
  <c r="M128" i="34"/>
  <c r="L128" i="34"/>
  <c r="K128" i="34"/>
  <c r="J128" i="34"/>
  <c r="I128" i="34"/>
  <c r="H128" i="34"/>
  <c r="G128" i="34"/>
  <c r="F128" i="34"/>
  <c r="E128" i="34"/>
  <c r="O127" i="34"/>
  <c r="O126" i="34"/>
  <c r="O124" i="34" s="1"/>
  <c r="O125" i="34"/>
  <c r="N124" i="34"/>
  <c r="M124" i="34"/>
  <c r="L124" i="34"/>
  <c r="K124" i="34"/>
  <c r="J124" i="34"/>
  <c r="I124" i="34"/>
  <c r="H124" i="34"/>
  <c r="G124" i="34"/>
  <c r="F124" i="34"/>
  <c r="E124" i="34"/>
  <c r="O123" i="34"/>
  <c r="O122" i="34"/>
  <c r="O121" i="34"/>
  <c r="N120" i="34"/>
  <c r="M120" i="34"/>
  <c r="L120" i="34"/>
  <c r="K120" i="34"/>
  <c r="J120" i="34"/>
  <c r="I120" i="34"/>
  <c r="H120" i="34"/>
  <c r="G120" i="34"/>
  <c r="F120" i="34"/>
  <c r="E120" i="34"/>
  <c r="N119" i="34"/>
  <c r="M119" i="34"/>
  <c r="L119" i="34"/>
  <c r="K119" i="34"/>
  <c r="J119" i="34"/>
  <c r="I119" i="34"/>
  <c r="H119" i="34"/>
  <c r="G119" i="34"/>
  <c r="F119" i="34"/>
  <c r="E119" i="34"/>
  <c r="O119" i="34" s="1"/>
  <c r="N118" i="34"/>
  <c r="M118" i="34"/>
  <c r="L118" i="34"/>
  <c r="K118" i="34"/>
  <c r="J118" i="34"/>
  <c r="I118" i="34"/>
  <c r="I116" i="34" s="1"/>
  <c r="H118" i="34"/>
  <c r="G118" i="34"/>
  <c r="F118" i="34"/>
  <c r="E118" i="34"/>
  <c r="E116" i="34" s="1"/>
  <c r="N117" i="34"/>
  <c r="M117" i="34"/>
  <c r="L117" i="34"/>
  <c r="K117" i="34"/>
  <c r="J117" i="34"/>
  <c r="I117" i="34"/>
  <c r="H117" i="34"/>
  <c r="H116" i="34" s="1"/>
  <c r="G117" i="34"/>
  <c r="F117" i="34"/>
  <c r="F116" i="34" s="1"/>
  <c r="E117" i="34"/>
  <c r="G116" i="34"/>
  <c r="O113" i="34"/>
  <c r="O112" i="34"/>
  <c r="O111" i="34"/>
  <c r="O110" i="34"/>
  <c r="N109" i="34"/>
  <c r="M109" i="34"/>
  <c r="L109" i="34"/>
  <c r="K109" i="34"/>
  <c r="J109" i="34"/>
  <c r="I109" i="34"/>
  <c r="H109" i="34"/>
  <c r="G109" i="34"/>
  <c r="F109" i="34"/>
  <c r="E109" i="34"/>
  <c r="O108" i="34"/>
  <c r="O107" i="34"/>
  <c r="O106" i="34"/>
  <c r="N105" i="34"/>
  <c r="M105" i="34"/>
  <c r="L105" i="34"/>
  <c r="K105" i="34"/>
  <c r="J105" i="34"/>
  <c r="I105" i="34"/>
  <c r="H105" i="34"/>
  <c r="G105" i="34"/>
  <c r="F105" i="34"/>
  <c r="E105" i="34"/>
  <c r="K104" i="34"/>
  <c r="J104" i="34"/>
  <c r="H104" i="34"/>
  <c r="J103" i="34"/>
  <c r="O103" i="34" s="1"/>
  <c r="O102" i="34"/>
  <c r="N101" i="34"/>
  <c r="M101" i="34"/>
  <c r="L101" i="34"/>
  <c r="K101" i="34"/>
  <c r="I101" i="34"/>
  <c r="H101" i="34"/>
  <c r="G101" i="34"/>
  <c r="F101" i="34"/>
  <c r="E101" i="34"/>
  <c r="O100" i="34"/>
  <c r="O99" i="34"/>
  <c r="O98" i="34"/>
  <c r="N97" i="34"/>
  <c r="M97" i="34"/>
  <c r="L97" i="34"/>
  <c r="K97" i="34"/>
  <c r="J97" i="34"/>
  <c r="I97" i="34"/>
  <c r="H97" i="34"/>
  <c r="G97" i="34"/>
  <c r="F97" i="34"/>
  <c r="E97" i="34"/>
  <c r="O96" i="34"/>
  <c r="O95" i="34"/>
  <c r="O94" i="34"/>
  <c r="O93" i="34"/>
  <c r="N93" i="34"/>
  <c r="M93" i="34"/>
  <c r="L93" i="34"/>
  <c r="K93" i="34"/>
  <c r="J93" i="34"/>
  <c r="I93" i="34"/>
  <c r="H93" i="34"/>
  <c r="G93" i="34"/>
  <c r="F93" i="34"/>
  <c r="E93" i="34"/>
  <c r="O92" i="34"/>
  <c r="O91" i="34"/>
  <c r="O90" i="34"/>
  <c r="N89" i="34"/>
  <c r="M89" i="34"/>
  <c r="L89" i="34"/>
  <c r="K89" i="34"/>
  <c r="J89" i="34"/>
  <c r="I89" i="34"/>
  <c r="H89" i="34"/>
  <c r="G89" i="34"/>
  <c r="F89" i="34"/>
  <c r="E89" i="34"/>
  <c r="N88" i="34"/>
  <c r="N72" i="34" s="1"/>
  <c r="N68" i="34" s="1"/>
  <c r="N60" i="34" s="1"/>
  <c r="M88" i="34"/>
  <c r="L88" i="34"/>
  <c r="L72" i="34" s="1"/>
  <c r="L68" i="34" s="1"/>
  <c r="L60" i="34" s="1"/>
  <c r="K88" i="34"/>
  <c r="K72" i="34" s="1"/>
  <c r="K68" i="34" s="1"/>
  <c r="J88" i="34"/>
  <c r="J72" i="34" s="1"/>
  <c r="I88" i="34"/>
  <c r="H88" i="34"/>
  <c r="G88" i="34"/>
  <c r="F88" i="34"/>
  <c r="E88" i="34"/>
  <c r="N87" i="34"/>
  <c r="N71" i="34" s="1"/>
  <c r="N67" i="34" s="1"/>
  <c r="M87" i="34"/>
  <c r="L87" i="34"/>
  <c r="K87" i="34"/>
  <c r="K71" i="34" s="1"/>
  <c r="K67" i="34" s="1"/>
  <c r="J87" i="34"/>
  <c r="I87" i="34"/>
  <c r="I59" i="34" s="1"/>
  <c r="H87" i="34"/>
  <c r="H71" i="34" s="1"/>
  <c r="G87" i="34"/>
  <c r="F87" i="34"/>
  <c r="E87" i="34"/>
  <c r="N86" i="34"/>
  <c r="M86" i="34"/>
  <c r="M70" i="34" s="1"/>
  <c r="L86" i="34"/>
  <c r="L70" i="34" s="1"/>
  <c r="L66" i="34" s="1"/>
  <c r="K86" i="34"/>
  <c r="J86" i="34"/>
  <c r="J70" i="34" s="1"/>
  <c r="J66" i="34" s="1"/>
  <c r="J58" i="34" s="1"/>
  <c r="I86" i="34"/>
  <c r="H86" i="34"/>
  <c r="G86" i="34"/>
  <c r="G70" i="34" s="1"/>
  <c r="F86" i="34"/>
  <c r="E86" i="34"/>
  <c r="O84" i="34"/>
  <c r="O83" i="34"/>
  <c r="O82" i="34"/>
  <c r="O81" i="34"/>
  <c r="N81" i="34"/>
  <c r="M81" i="34"/>
  <c r="L81" i="34"/>
  <c r="K81" i="34"/>
  <c r="J81" i="34"/>
  <c r="I81" i="34"/>
  <c r="H81" i="34"/>
  <c r="G81" i="34"/>
  <c r="F81" i="34"/>
  <c r="E81" i="34"/>
  <c r="O80" i="34"/>
  <c r="O79" i="34"/>
  <c r="O78" i="34"/>
  <c r="O77" i="34" s="1"/>
  <c r="N77" i="34"/>
  <c r="M77" i="34"/>
  <c r="L77" i="34"/>
  <c r="K77" i="34"/>
  <c r="J77" i="34"/>
  <c r="I77" i="34"/>
  <c r="H77" i="34"/>
  <c r="G77" i="34"/>
  <c r="F77" i="34"/>
  <c r="E77" i="34"/>
  <c r="O76" i="34"/>
  <c r="O75" i="34"/>
  <c r="O74" i="34"/>
  <c r="N73" i="34"/>
  <c r="M73" i="34"/>
  <c r="L73" i="34"/>
  <c r="K73" i="34"/>
  <c r="J73" i="34"/>
  <c r="I73" i="34"/>
  <c r="H73" i="34"/>
  <c r="G73" i="34"/>
  <c r="F73" i="34"/>
  <c r="E73" i="34"/>
  <c r="M72" i="34"/>
  <c r="M68" i="34" s="1"/>
  <c r="M60" i="34" s="1"/>
  <c r="E72" i="34"/>
  <c r="E68" i="34" s="1"/>
  <c r="M71" i="34"/>
  <c r="M67" i="34" s="1"/>
  <c r="M59" i="34" s="1"/>
  <c r="E71" i="34"/>
  <c r="E67" i="34" s="1"/>
  <c r="E59" i="34" s="1"/>
  <c r="I68" i="34"/>
  <c r="H68" i="34"/>
  <c r="H60" i="34" s="1"/>
  <c r="G68" i="34"/>
  <c r="G60" i="34" s="1"/>
  <c r="F68" i="34"/>
  <c r="I67" i="34"/>
  <c r="G67" i="34"/>
  <c r="G59" i="34" s="1"/>
  <c r="F67" i="34"/>
  <c r="O64" i="34"/>
  <c r="O63" i="34"/>
  <c r="O62" i="34"/>
  <c r="N61" i="34"/>
  <c r="M61" i="34"/>
  <c r="L61" i="34"/>
  <c r="K61" i="34"/>
  <c r="J61" i="34"/>
  <c r="I61" i="34"/>
  <c r="H61" i="34"/>
  <c r="G61" i="34"/>
  <c r="F61" i="34"/>
  <c r="E61" i="34"/>
  <c r="O55" i="34"/>
  <c r="O54" i="34"/>
  <c r="O53" i="34"/>
  <c r="O52" i="34"/>
  <c r="N51" i="34"/>
  <c r="M51" i="34"/>
  <c r="L51" i="34"/>
  <c r="K51" i="34"/>
  <c r="J51" i="34"/>
  <c r="I51" i="34"/>
  <c r="H51" i="34"/>
  <c r="G51" i="34"/>
  <c r="F51" i="34"/>
  <c r="E51" i="34"/>
  <c r="N50" i="34"/>
  <c r="M50" i="34"/>
  <c r="L50" i="34"/>
  <c r="K50" i="34"/>
  <c r="J50" i="34"/>
  <c r="I50" i="34"/>
  <c r="H50" i="34"/>
  <c r="G50" i="34"/>
  <c r="F50" i="34"/>
  <c r="E50" i="34"/>
  <c r="N49" i="34"/>
  <c r="M49" i="34"/>
  <c r="L49" i="34"/>
  <c r="K49" i="34"/>
  <c r="J49" i="34"/>
  <c r="I49" i="34"/>
  <c r="H49" i="34"/>
  <c r="G49" i="34"/>
  <c r="F49" i="34"/>
  <c r="E49" i="34"/>
  <c r="N48" i="34"/>
  <c r="M48" i="34"/>
  <c r="L48" i="34"/>
  <c r="K48" i="34"/>
  <c r="J48" i="34"/>
  <c r="I48" i="34"/>
  <c r="H48" i="34"/>
  <c r="G48" i="34"/>
  <c r="F48" i="34"/>
  <c r="E48" i="34"/>
  <c r="E47" i="34" s="1"/>
  <c r="O45" i="34"/>
  <c r="O41" i="34" s="1"/>
  <c r="O44" i="34"/>
  <c r="O43" i="34"/>
  <c r="O39" i="34" s="1"/>
  <c r="N42" i="34"/>
  <c r="M42" i="34"/>
  <c r="L42" i="34"/>
  <c r="K42" i="34"/>
  <c r="J42" i="34"/>
  <c r="I42" i="34"/>
  <c r="H42" i="34"/>
  <c r="G42" i="34"/>
  <c r="F42" i="34"/>
  <c r="E42" i="34"/>
  <c r="N41" i="34"/>
  <c r="M41" i="34"/>
  <c r="L41" i="34"/>
  <c r="K41" i="34"/>
  <c r="J41" i="34"/>
  <c r="I41" i="34"/>
  <c r="H41" i="34"/>
  <c r="G41" i="34"/>
  <c r="F41" i="34"/>
  <c r="E41" i="34"/>
  <c r="O40" i="34"/>
  <c r="N40" i="34"/>
  <c r="M40" i="34"/>
  <c r="L40" i="34"/>
  <c r="K40" i="34"/>
  <c r="J40" i="34"/>
  <c r="I40" i="34"/>
  <c r="H40" i="34"/>
  <c r="G40" i="34"/>
  <c r="F40" i="34"/>
  <c r="E40" i="34"/>
  <c r="N39" i="34"/>
  <c r="M39" i="34"/>
  <c r="L39" i="34"/>
  <c r="K39" i="34"/>
  <c r="J39" i="34"/>
  <c r="I39" i="34"/>
  <c r="H39" i="34"/>
  <c r="G39" i="34"/>
  <c r="F39" i="34"/>
  <c r="E39" i="34"/>
  <c r="E38" i="34" s="1"/>
  <c r="F38" i="34"/>
  <c r="O36" i="34"/>
  <c r="O35" i="34"/>
  <c r="O34" i="34"/>
  <c r="O33" i="34"/>
  <c r="O29" i="34" s="1"/>
  <c r="N32" i="34"/>
  <c r="M32" i="34"/>
  <c r="L32" i="34"/>
  <c r="K32" i="34"/>
  <c r="J32" i="34"/>
  <c r="I32" i="34"/>
  <c r="H32" i="34"/>
  <c r="G32" i="34"/>
  <c r="F32" i="34"/>
  <c r="E32" i="34"/>
  <c r="N31" i="34"/>
  <c r="M31" i="34"/>
  <c r="L31" i="34"/>
  <c r="K31" i="34"/>
  <c r="J31" i="34"/>
  <c r="I31" i="34"/>
  <c r="H31" i="34"/>
  <c r="G31" i="34"/>
  <c r="F31" i="34"/>
  <c r="E31" i="34"/>
  <c r="O30" i="34"/>
  <c r="N30" i="34"/>
  <c r="M30" i="34"/>
  <c r="L30" i="34"/>
  <c r="K30" i="34"/>
  <c r="J30" i="34"/>
  <c r="I30" i="34"/>
  <c r="H30" i="34"/>
  <c r="G30" i="34"/>
  <c r="F30" i="34"/>
  <c r="E30" i="34"/>
  <c r="N29" i="34"/>
  <c r="M29" i="34"/>
  <c r="L29" i="34"/>
  <c r="K29" i="34"/>
  <c r="J29" i="34"/>
  <c r="I29" i="34"/>
  <c r="H29" i="34"/>
  <c r="G29" i="34"/>
  <c r="F29" i="34"/>
  <c r="F28" i="34" s="1"/>
  <c r="E29" i="34"/>
  <c r="E28" i="34" s="1"/>
  <c r="O26" i="34"/>
  <c r="O25" i="34"/>
  <c r="O24" i="34"/>
  <c r="O23" i="34"/>
  <c r="O22" i="34" s="1"/>
  <c r="N22" i="34"/>
  <c r="M22" i="34"/>
  <c r="L22" i="34"/>
  <c r="K22" i="34"/>
  <c r="J22" i="34"/>
  <c r="I22" i="34"/>
  <c r="H22" i="34"/>
  <c r="G22" i="34"/>
  <c r="F22" i="34"/>
  <c r="E22" i="34"/>
  <c r="N21" i="34"/>
  <c r="M21" i="34"/>
  <c r="L21" i="34"/>
  <c r="K21" i="34"/>
  <c r="J21" i="34"/>
  <c r="I21" i="34"/>
  <c r="H21" i="34"/>
  <c r="G21" i="34"/>
  <c r="G15" i="34" s="1"/>
  <c r="F21" i="34"/>
  <c r="E21" i="34"/>
  <c r="N20" i="34"/>
  <c r="M20" i="34"/>
  <c r="L20" i="34"/>
  <c r="K20" i="34"/>
  <c r="J20" i="34"/>
  <c r="I20" i="34"/>
  <c r="H20" i="34"/>
  <c r="G20" i="34"/>
  <c r="F20" i="34"/>
  <c r="E20" i="34"/>
  <c r="O19" i="34"/>
  <c r="N19" i="34"/>
  <c r="M19" i="34"/>
  <c r="L19" i="34"/>
  <c r="K19" i="34"/>
  <c r="J19" i="34"/>
  <c r="I19" i="34"/>
  <c r="H19" i="34"/>
  <c r="G19" i="34"/>
  <c r="F19" i="34"/>
  <c r="E19" i="34"/>
  <c r="E18" i="34" s="1"/>
  <c r="O16" i="34"/>
  <c r="N16" i="34"/>
  <c r="M16" i="34"/>
  <c r="L16" i="34"/>
  <c r="K16" i="34"/>
  <c r="I16" i="34"/>
  <c r="H16" i="34"/>
  <c r="O256" i="34" l="1"/>
  <c r="F60" i="34"/>
  <c r="F85" i="34"/>
  <c r="H28" i="34"/>
  <c r="M236" i="34"/>
  <c r="J28" i="34"/>
  <c r="O109" i="34"/>
  <c r="O159" i="34"/>
  <c r="O216" i="34"/>
  <c r="O196" i="34"/>
  <c r="O180" i="34" s="1"/>
  <c r="H236" i="34"/>
  <c r="K240" i="34"/>
  <c r="L236" i="34" s="1"/>
  <c r="H18" i="34"/>
  <c r="O42" i="34"/>
  <c r="M47" i="34"/>
  <c r="O89" i="34"/>
  <c r="O136" i="34"/>
  <c r="E179" i="34"/>
  <c r="I212" i="34"/>
  <c r="K227" i="34"/>
  <c r="K38" i="34"/>
  <c r="O132" i="34"/>
  <c r="O61" i="34"/>
  <c r="E60" i="34"/>
  <c r="E15" i="34" s="1"/>
  <c r="O118" i="34"/>
  <c r="O181" i="34"/>
  <c r="N227" i="34"/>
  <c r="F237" i="34"/>
  <c r="F236" i="34" s="1"/>
  <c r="I18" i="34"/>
  <c r="O32" i="34"/>
  <c r="O73" i="34"/>
  <c r="M227" i="34"/>
  <c r="L58" i="34"/>
  <c r="L13" i="34" s="1"/>
  <c r="N59" i="34"/>
  <c r="O97" i="34"/>
  <c r="O150" i="34"/>
  <c r="O199" i="34"/>
  <c r="O204" i="34"/>
  <c r="O230" i="34"/>
  <c r="I237" i="34"/>
  <c r="I236" i="34" s="1"/>
  <c r="J240" i="34"/>
  <c r="O248" i="34"/>
  <c r="K116" i="34"/>
  <c r="O146" i="34"/>
  <c r="F179" i="34"/>
  <c r="O229" i="34"/>
  <c r="F47" i="34"/>
  <c r="J195" i="34"/>
  <c r="N169" i="34"/>
  <c r="H179" i="34"/>
  <c r="O212" i="34"/>
  <c r="O182" i="34" s="1"/>
  <c r="O179" i="34" s="1"/>
  <c r="O228" i="34"/>
  <c r="M240" i="34"/>
  <c r="O243" i="34"/>
  <c r="N18" i="34"/>
  <c r="O21" i="34"/>
  <c r="O104" i="34"/>
  <c r="L116" i="34"/>
  <c r="O51" i="34"/>
  <c r="O120" i="34"/>
  <c r="O187" i="34"/>
  <c r="G227" i="34"/>
  <c r="O242" i="34"/>
  <c r="H85" i="34"/>
  <c r="J85" i="34"/>
  <c r="M38" i="34"/>
  <c r="I14" i="34"/>
  <c r="L28" i="34"/>
  <c r="G18" i="34"/>
  <c r="O49" i="34"/>
  <c r="G47" i="34"/>
  <c r="J116" i="34"/>
  <c r="J47" i="34"/>
  <c r="H47" i="34"/>
  <c r="G38" i="34"/>
  <c r="H38" i="34"/>
  <c r="F18" i="34"/>
  <c r="I28" i="34"/>
  <c r="I38" i="34"/>
  <c r="J38" i="34"/>
  <c r="I47" i="34"/>
  <c r="F70" i="34"/>
  <c r="F66" i="34" s="1"/>
  <c r="I85" i="34"/>
  <c r="M28" i="34"/>
  <c r="L47" i="34"/>
  <c r="H70" i="34"/>
  <c r="H66" i="34" s="1"/>
  <c r="H58" i="34" s="1"/>
  <c r="L85" i="34"/>
  <c r="M15" i="34"/>
  <c r="K28" i="34"/>
  <c r="M14" i="34"/>
  <c r="N15" i="34"/>
  <c r="K47" i="34"/>
  <c r="I70" i="34"/>
  <c r="I69" i="34" s="1"/>
  <c r="K85" i="34"/>
  <c r="O87" i="34"/>
  <c r="N47" i="34"/>
  <c r="N85" i="34"/>
  <c r="O88" i="34"/>
  <c r="H15" i="34"/>
  <c r="J71" i="34"/>
  <c r="J67" i="34" s="1"/>
  <c r="J59" i="34" s="1"/>
  <c r="L169" i="34"/>
  <c r="M85" i="34"/>
  <c r="M169" i="34"/>
  <c r="F15" i="34"/>
  <c r="O20" i="34"/>
  <c r="G28" i="34"/>
  <c r="O86" i="34"/>
  <c r="O105" i="34"/>
  <c r="M116" i="34"/>
  <c r="H13" i="34"/>
  <c r="I60" i="34"/>
  <c r="I15" i="34" s="1"/>
  <c r="N116" i="34"/>
  <c r="G14" i="34"/>
  <c r="O50" i="34"/>
  <c r="K59" i="34"/>
  <c r="K14" i="34" s="1"/>
  <c r="K169" i="34"/>
  <c r="K15" i="34"/>
  <c r="F58" i="34"/>
  <c r="F65" i="34"/>
  <c r="O238" i="34"/>
  <c r="J14" i="34"/>
  <c r="L15" i="34"/>
  <c r="J69" i="34"/>
  <c r="N236" i="34"/>
  <c r="G236" i="34"/>
  <c r="M66" i="34"/>
  <c r="M69" i="34"/>
  <c r="O101" i="34"/>
  <c r="H57" i="34"/>
  <c r="N14" i="34"/>
  <c r="O38" i="34"/>
  <c r="E14" i="34"/>
  <c r="K236" i="34"/>
  <c r="H67" i="34"/>
  <c r="H59" i="34" s="1"/>
  <c r="H14" i="34" s="1"/>
  <c r="G69" i="34"/>
  <c r="G66" i="34"/>
  <c r="O72" i="34"/>
  <c r="J68" i="34"/>
  <c r="J60" i="34" s="1"/>
  <c r="J15" i="34" s="1"/>
  <c r="O239" i="34"/>
  <c r="J18" i="34"/>
  <c r="L38" i="34"/>
  <c r="O48" i="34"/>
  <c r="O47" i="34" s="1"/>
  <c r="K18" i="34"/>
  <c r="O31" i="34"/>
  <c r="O28" i="34" s="1"/>
  <c r="F59" i="34"/>
  <c r="F14" i="34" s="1"/>
  <c r="K70" i="34"/>
  <c r="O117" i="34"/>
  <c r="E227" i="34"/>
  <c r="N38" i="34"/>
  <c r="O195" i="34"/>
  <c r="F227" i="34"/>
  <c r="L240" i="34"/>
  <c r="L18" i="34"/>
  <c r="M18" i="34"/>
  <c r="N28" i="34"/>
  <c r="E85" i="34"/>
  <c r="J237" i="34"/>
  <c r="J236" i="34" s="1"/>
  <c r="O241" i="34"/>
  <c r="N70" i="34"/>
  <c r="G85" i="34"/>
  <c r="E70" i="34"/>
  <c r="E240" i="34"/>
  <c r="O183" i="34"/>
  <c r="G240" i="34"/>
  <c r="L71" i="34"/>
  <c r="L67" i="34" s="1"/>
  <c r="L59" i="34" s="1"/>
  <c r="L14" i="34" s="1"/>
  <c r="J101" i="34"/>
  <c r="H240" i="34"/>
  <c r="O198" i="7"/>
  <c r="E197" i="7"/>
  <c r="F197" i="7"/>
  <c r="G197" i="7"/>
  <c r="H197" i="7"/>
  <c r="I197" i="7"/>
  <c r="J197" i="7"/>
  <c r="K197" i="7"/>
  <c r="L197" i="7"/>
  <c r="M197" i="7"/>
  <c r="N197" i="7"/>
  <c r="L8" i="33"/>
  <c r="D2" i="33"/>
  <c r="F69" i="34" l="1"/>
  <c r="O227" i="34"/>
  <c r="O18" i="34"/>
  <c r="O116" i="34"/>
  <c r="O71" i="34"/>
  <c r="I66" i="34"/>
  <c r="H12" i="34"/>
  <c r="H69" i="34"/>
  <c r="L57" i="34"/>
  <c r="L65" i="34"/>
  <c r="L12" i="34"/>
  <c r="O85" i="34"/>
  <c r="J65" i="34"/>
  <c r="J16" i="34" s="1"/>
  <c r="O68" i="34"/>
  <c r="O59" i="34"/>
  <c r="F57" i="34"/>
  <c r="F13" i="34"/>
  <c r="F12" i="34" s="1"/>
  <c r="J57" i="34"/>
  <c r="M58" i="34"/>
  <c r="M65" i="34"/>
  <c r="O237" i="34"/>
  <c r="O236" i="34" s="1"/>
  <c r="K66" i="34"/>
  <c r="K69" i="34"/>
  <c r="G58" i="34"/>
  <c r="G65" i="34"/>
  <c r="O14" i="34"/>
  <c r="L69" i="34"/>
  <c r="H65" i="34"/>
  <c r="N66" i="34"/>
  <c r="N69" i="34"/>
  <c r="J13" i="34"/>
  <c r="J12" i="34" s="1"/>
  <c r="I58" i="34"/>
  <c r="I65" i="34"/>
  <c r="O67" i="34"/>
  <c r="E236" i="34"/>
  <c r="O240" i="34"/>
  <c r="E69" i="34"/>
  <c r="O70" i="34"/>
  <c r="E66" i="34"/>
  <c r="O60" i="34"/>
  <c r="O15" i="34"/>
  <c r="O197" i="7"/>
  <c r="K171" i="7"/>
  <c r="O69" i="34" l="1"/>
  <c r="G57" i="34"/>
  <c r="G13" i="34"/>
  <c r="G12" i="34" s="1"/>
  <c r="K58" i="34"/>
  <c r="K65" i="34"/>
  <c r="O66" i="34"/>
  <c r="O65" i="34" s="1"/>
  <c r="I57" i="34"/>
  <c r="I13" i="34"/>
  <c r="I12" i="34" s="1"/>
  <c r="M57" i="34"/>
  <c r="M13" i="34"/>
  <c r="M12" i="34" s="1"/>
  <c r="E65" i="34"/>
  <c r="E16" i="34" s="1"/>
  <c r="E58" i="34"/>
  <c r="N58" i="34"/>
  <c r="N65" i="34"/>
  <c r="K239" i="7"/>
  <c r="K240" i="7"/>
  <c r="K241" i="7"/>
  <c r="N57" i="34" l="1"/>
  <c r="N13" i="34"/>
  <c r="N12" i="34" s="1"/>
  <c r="K57" i="34"/>
  <c r="K13" i="34"/>
  <c r="K12" i="34" s="1"/>
  <c r="O58" i="34"/>
  <c r="O57" i="34" s="1"/>
  <c r="E57" i="34"/>
  <c r="E13" i="34"/>
  <c r="O261" i="7"/>
  <c r="O260" i="7"/>
  <c r="O259" i="7"/>
  <c r="N258" i="7"/>
  <c r="M258" i="7"/>
  <c r="L258" i="7"/>
  <c r="K258" i="7"/>
  <c r="J258" i="7"/>
  <c r="I258" i="7"/>
  <c r="H258" i="7"/>
  <c r="G258" i="7"/>
  <c r="F258" i="7"/>
  <c r="E258" i="7"/>
  <c r="H254" i="7"/>
  <c r="O257" i="7"/>
  <c r="O256" i="7"/>
  <c r="O255" i="7"/>
  <c r="N254" i="7"/>
  <c r="M254" i="7"/>
  <c r="L254" i="7"/>
  <c r="K254" i="7"/>
  <c r="J254" i="7"/>
  <c r="I254" i="7"/>
  <c r="G254" i="7"/>
  <c r="F254" i="7"/>
  <c r="E254" i="7"/>
  <c r="O13" i="34" l="1"/>
  <c r="O12" i="34" s="1"/>
  <c r="E12" i="34"/>
  <c r="O254" i="7"/>
  <c r="O258" i="7"/>
  <c r="K104" i="7"/>
  <c r="K180" i="7" l="1"/>
  <c r="J180" i="7" l="1"/>
  <c r="O223" i="7"/>
  <c r="O222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N169" i="7" l="1"/>
  <c r="L169" i="7"/>
  <c r="K169" i="7"/>
  <c r="M169" i="7"/>
  <c r="O164" i="7" l="1"/>
  <c r="O168" i="7"/>
  <c r="O167" i="7" l="1"/>
  <c r="O166" i="7"/>
  <c r="O165" i="7" l="1"/>
  <c r="J21" i="7" l="1"/>
  <c r="J22" i="7"/>
  <c r="J159" i="7"/>
  <c r="O163" i="7"/>
  <c r="E178" i="7"/>
  <c r="F178" i="7"/>
  <c r="G178" i="7"/>
  <c r="H178" i="7"/>
  <c r="I178" i="7"/>
  <c r="K178" i="7"/>
  <c r="L178" i="7"/>
  <c r="M178" i="7"/>
  <c r="N178" i="7"/>
  <c r="J118" i="7" l="1"/>
  <c r="J132" i="7"/>
  <c r="I31" i="7" l="1"/>
  <c r="I32" i="7"/>
  <c r="I21" i="7"/>
  <c r="I22" i="7"/>
  <c r="J104" i="7" l="1"/>
  <c r="O112" i="7"/>
  <c r="J109" i="7"/>
  <c r="O200" i="7"/>
  <c r="J195" i="7"/>
  <c r="J194" i="7"/>
  <c r="J178" i="7" s="1"/>
  <c r="O201" i="7"/>
  <c r="O199" i="7"/>
  <c r="L21" i="7" l="1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3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80" i="7"/>
  <c r="I179" i="7"/>
  <c r="I177" i="7" l="1"/>
  <c r="O150" i="7"/>
  <c r="O192" i="7" l="1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I214" i="7"/>
  <c r="J214" i="7"/>
  <c r="K214" i="7"/>
  <c r="L214" i="7"/>
  <c r="M214" i="7"/>
  <c r="F180" i="7" l="1"/>
  <c r="G180" i="7"/>
  <c r="L180" i="7"/>
  <c r="M180" i="7"/>
  <c r="N180" i="7"/>
  <c r="E180" i="7"/>
  <c r="F179" i="7"/>
  <c r="G179" i="7"/>
  <c r="G177" i="7" s="1"/>
  <c r="H179" i="7"/>
  <c r="J179" i="7"/>
  <c r="J177" i="7" s="1"/>
  <c r="K179" i="7"/>
  <c r="L179" i="7"/>
  <c r="M179" i="7"/>
  <c r="N179" i="7"/>
  <c r="E179" i="7"/>
  <c r="F177" i="7" l="1"/>
  <c r="N177" i="7"/>
  <c r="M177" i="7"/>
  <c r="L177" i="7"/>
  <c r="E177" i="7"/>
  <c r="K177" i="7"/>
  <c r="O217" i="7"/>
  <c r="O216" i="7"/>
  <c r="N214" i="7"/>
  <c r="H214" i="7"/>
  <c r="G214" i="7"/>
  <c r="F214" i="7"/>
  <c r="O215" i="7" s="1"/>
  <c r="E214" i="7"/>
  <c r="O214" i="7" l="1"/>
  <c r="H213" i="7"/>
  <c r="H180" i="7" s="1"/>
  <c r="H177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3" i="7"/>
  <c r="O212" i="7"/>
  <c r="O211" i="7"/>
  <c r="N210" i="7"/>
  <c r="M210" i="7"/>
  <c r="L210" i="7"/>
  <c r="K210" i="7"/>
  <c r="J210" i="7"/>
  <c r="I210" i="7"/>
  <c r="H210" i="7"/>
  <c r="G210" i="7"/>
  <c r="F210" i="7"/>
  <c r="E210" i="7"/>
  <c r="O210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9" i="7"/>
  <c r="O205" i="7"/>
  <c r="O204" i="7"/>
  <c r="O203" i="7"/>
  <c r="O196" i="7"/>
  <c r="O195" i="7"/>
  <c r="O194" i="7"/>
  <c r="O188" i="7"/>
  <c r="O187" i="7"/>
  <c r="O186" i="7"/>
  <c r="O184" i="7"/>
  <c r="O183" i="7"/>
  <c r="O182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1" i="7"/>
  <c r="F237" i="7" s="1"/>
  <c r="G241" i="7"/>
  <c r="G237" i="7" s="1"/>
  <c r="H241" i="7"/>
  <c r="H237" i="7" s="1"/>
  <c r="I241" i="7"/>
  <c r="I237" i="7" s="1"/>
  <c r="J241" i="7"/>
  <c r="J237" i="7" s="1"/>
  <c r="K237" i="7"/>
  <c r="L241" i="7"/>
  <c r="L237" i="7" s="1"/>
  <c r="M241" i="7"/>
  <c r="M237" i="7" s="1"/>
  <c r="N241" i="7"/>
  <c r="N237" i="7" s="1"/>
  <c r="E241" i="7"/>
  <c r="E237" i="7" s="1"/>
  <c r="F240" i="7"/>
  <c r="F236" i="7" s="1"/>
  <c r="G240" i="7"/>
  <c r="H240" i="7"/>
  <c r="H236" i="7" s="1"/>
  <c r="I240" i="7"/>
  <c r="I236" i="7" s="1"/>
  <c r="J240" i="7"/>
  <c r="J236" i="7" s="1"/>
  <c r="K236" i="7"/>
  <c r="L240" i="7"/>
  <c r="L236" i="7" s="1"/>
  <c r="M240" i="7"/>
  <c r="M236" i="7" s="1"/>
  <c r="N240" i="7"/>
  <c r="N236" i="7" s="1"/>
  <c r="E240" i="7"/>
  <c r="H50" i="7"/>
  <c r="O220" i="7"/>
  <c r="O221" i="7"/>
  <c r="F218" i="7"/>
  <c r="O219" i="7" s="1"/>
  <c r="G218" i="7"/>
  <c r="H218" i="7"/>
  <c r="I218" i="7"/>
  <c r="J218" i="7"/>
  <c r="K218" i="7"/>
  <c r="L218" i="7"/>
  <c r="M218" i="7"/>
  <c r="N218" i="7"/>
  <c r="E218" i="7"/>
  <c r="O208" i="7"/>
  <c r="O207" i="7"/>
  <c r="F206" i="7"/>
  <c r="G206" i="7"/>
  <c r="H206" i="7"/>
  <c r="I206" i="7"/>
  <c r="J206" i="7"/>
  <c r="K206" i="7"/>
  <c r="L206" i="7"/>
  <c r="M206" i="7"/>
  <c r="N206" i="7"/>
  <c r="E206" i="7"/>
  <c r="F202" i="7"/>
  <c r="G202" i="7"/>
  <c r="H202" i="7"/>
  <c r="I202" i="7"/>
  <c r="J202" i="7"/>
  <c r="K202" i="7"/>
  <c r="L202" i="7"/>
  <c r="M202" i="7"/>
  <c r="N202" i="7"/>
  <c r="E202" i="7"/>
  <c r="O54" i="7"/>
  <c r="N185" i="7"/>
  <c r="M185" i="7"/>
  <c r="L185" i="7"/>
  <c r="K185" i="7"/>
  <c r="J185" i="7"/>
  <c r="I185" i="7"/>
  <c r="H185" i="7"/>
  <c r="G185" i="7"/>
  <c r="F185" i="7"/>
  <c r="E185" i="7"/>
  <c r="F239" i="7"/>
  <c r="F235" i="7" s="1"/>
  <c r="G239" i="7"/>
  <c r="G235" i="7" s="1"/>
  <c r="H239" i="7"/>
  <c r="H235" i="7" s="1"/>
  <c r="I239" i="7"/>
  <c r="I235" i="7" s="1"/>
  <c r="J239" i="7"/>
  <c r="L239" i="7"/>
  <c r="M239" i="7"/>
  <c r="M235" i="7" s="1"/>
  <c r="N239" i="7"/>
  <c r="E239" i="7"/>
  <c r="E235" i="7" s="1"/>
  <c r="O252" i="7"/>
  <c r="O253" i="7"/>
  <c r="F250" i="7"/>
  <c r="O251" i="7" s="1"/>
  <c r="G250" i="7"/>
  <c r="H250" i="7"/>
  <c r="I250" i="7"/>
  <c r="J250" i="7"/>
  <c r="K250" i="7"/>
  <c r="L250" i="7"/>
  <c r="M250" i="7"/>
  <c r="N250" i="7"/>
  <c r="E250" i="7"/>
  <c r="O248" i="7"/>
  <c r="O249" i="7"/>
  <c r="O247" i="7"/>
  <c r="F246" i="7"/>
  <c r="G246" i="7"/>
  <c r="H246" i="7"/>
  <c r="I246" i="7"/>
  <c r="J246" i="7"/>
  <c r="K246" i="7"/>
  <c r="L246" i="7"/>
  <c r="M246" i="7"/>
  <c r="N246" i="7"/>
  <c r="E246" i="7"/>
  <c r="O244" i="7"/>
  <c r="O245" i="7"/>
  <c r="F242" i="7"/>
  <c r="O243" i="7" s="1"/>
  <c r="G242" i="7"/>
  <c r="H242" i="7"/>
  <c r="I242" i="7"/>
  <c r="J242" i="7"/>
  <c r="K242" i="7"/>
  <c r="K238" i="7" s="1"/>
  <c r="L234" i="7" s="1"/>
  <c r="L242" i="7"/>
  <c r="M242" i="7"/>
  <c r="N242" i="7"/>
  <c r="E242" i="7"/>
  <c r="F68" i="7"/>
  <c r="G68" i="7"/>
  <c r="G60" i="7" s="1"/>
  <c r="H68" i="7"/>
  <c r="F67" i="7"/>
  <c r="G67" i="7"/>
  <c r="F228" i="7"/>
  <c r="G228" i="7"/>
  <c r="H228" i="7"/>
  <c r="I228" i="7"/>
  <c r="J228" i="7"/>
  <c r="K228" i="7"/>
  <c r="L228" i="7"/>
  <c r="M228" i="7"/>
  <c r="N228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E228" i="7"/>
  <c r="E227" i="7"/>
  <c r="E226" i="7"/>
  <c r="O231" i="7"/>
  <c r="O232" i="7"/>
  <c r="F229" i="7"/>
  <c r="O230" i="7" s="1"/>
  <c r="G229" i="7"/>
  <c r="H229" i="7"/>
  <c r="I229" i="7"/>
  <c r="J229" i="7"/>
  <c r="K229" i="7"/>
  <c r="L229" i="7"/>
  <c r="M229" i="7"/>
  <c r="N229" i="7"/>
  <c r="E229" i="7"/>
  <c r="F193" i="7"/>
  <c r="G193" i="7"/>
  <c r="H193" i="7"/>
  <c r="I193" i="7"/>
  <c r="J193" i="7"/>
  <c r="K193" i="7"/>
  <c r="L193" i="7"/>
  <c r="M193" i="7"/>
  <c r="N193" i="7"/>
  <c r="E193" i="7"/>
  <c r="F181" i="7"/>
  <c r="G181" i="7"/>
  <c r="H181" i="7"/>
  <c r="I181" i="7"/>
  <c r="J181" i="7"/>
  <c r="K181" i="7"/>
  <c r="L181" i="7"/>
  <c r="M181" i="7"/>
  <c r="N181" i="7"/>
  <c r="E181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K15" i="7" l="1"/>
  <c r="G6" i="33" s="1"/>
  <c r="J6" i="33" s="1"/>
  <c r="J9" i="33" s="1"/>
  <c r="O20" i="7"/>
  <c r="O21" i="7"/>
  <c r="O31" i="7"/>
  <c r="K14" i="7"/>
  <c r="G5" i="33" s="1"/>
  <c r="J5" i="33" s="1"/>
  <c r="O39" i="7"/>
  <c r="O38" i="7" s="1"/>
  <c r="O42" i="7"/>
  <c r="O50" i="7"/>
  <c r="O29" i="7"/>
  <c r="O28" i="7" s="1"/>
  <c r="O32" i="7"/>
  <c r="O51" i="7"/>
  <c r="J18" i="7"/>
  <c r="O178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5" i="7"/>
  <c r="J225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80" i="7"/>
  <c r="I47" i="7"/>
  <c r="J47" i="7"/>
  <c r="O242" i="7"/>
  <c r="O179" i="7"/>
  <c r="G116" i="7"/>
  <c r="I238" i="7"/>
  <c r="O77" i="7"/>
  <c r="O97" i="7"/>
  <c r="O193" i="7"/>
  <c r="E28" i="7"/>
  <c r="M38" i="7"/>
  <c r="N38" i="7"/>
  <c r="J38" i="7"/>
  <c r="F38" i="7"/>
  <c r="O89" i="7"/>
  <c r="I234" i="7"/>
  <c r="M234" i="7"/>
  <c r="H234" i="7"/>
  <c r="H238" i="7"/>
  <c r="O19" i="7"/>
  <c r="O22" i="7"/>
  <c r="N18" i="7"/>
  <c r="I18" i="7"/>
  <c r="M18" i="7"/>
  <c r="H18" i="7"/>
  <c r="I116" i="7"/>
  <c r="N225" i="7"/>
  <c r="F225" i="7"/>
  <c r="G225" i="7"/>
  <c r="H225" i="7"/>
  <c r="O246" i="7"/>
  <c r="O250" i="7"/>
  <c r="N238" i="7"/>
  <c r="O206" i="7"/>
  <c r="O218" i="7"/>
  <c r="E18" i="7"/>
  <c r="L47" i="7"/>
  <c r="M225" i="7"/>
  <c r="O228" i="7"/>
  <c r="O81" i="7"/>
  <c r="I28" i="7"/>
  <c r="F69" i="7"/>
  <c r="F66" i="7"/>
  <c r="F58" i="7" s="1"/>
  <c r="F13" i="7" s="1"/>
  <c r="G238" i="7"/>
  <c r="M238" i="7"/>
  <c r="F238" i="7"/>
  <c r="O239" i="7" s="1"/>
  <c r="E38" i="7"/>
  <c r="G47" i="7"/>
  <c r="E116" i="7"/>
  <c r="F85" i="7"/>
  <c r="G28" i="7"/>
  <c r="O48" i="7"/>
  <c r="K85" i="7"/>
  <c r="O117" i="7"/>
  <c r="F116" i="7"/>
  <c r="O229" i="7"/>
  <c r="L225" i="7"/>
  <c r="I225" i="7"/>
  <c r="O61" i="7"/>
  <c r="O73" i="7"/>
  <c r="O93" i="7"/>
  <c r="J69" i="7"/>
  <c r="G18" i="7"/>
  <c r="J85" i="7"/>
  <c r="K38" i="7"/>
  <c r="O49" i="7"/>
  <c r="N47" i="7"/>
  <c r="G236" i="7"/>
  <c r="G234" i="7" s="1"/>
  <c r="O120" i="7"/>
  <c r="E225" i="7"/>
  <c r="O227" i="7"/>
  <c r="J238" i="7"/>
  <c r="J235" i="7"/>
  <c r="J234" i="7" s="1"/>
  <c r="E236" i="7"/>
  <c r="E238" i="7"/>
  <c r="E234" i="7" s="1"/>
  <c r="O240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O181" i="7"/>
  <c r="O185" i="7"/>
  <c r="O202" i="7"/>
  <c r="F234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6" i="7"/>
  <c r="L235" i="7"/>
  <c r="L238" i="7"/>
  <c r="N235" i="7"/>
  <c r="N234" i="7" s="1"/>
  <c r="O237" i="7"/>
  <c r="O241" i="7"/>
  <c r="K235" i="7"/>
  <c r="K234" i="7" s="1"/>
  <c r="O18" i="7" l="1"/>
  <c r="O177" i="7"/>
  <c r="I12" i="7"/>
  <c r="K13" i="7"/>
  <c r="K12" i="7" s="1"/>
  <c r="G2" i="33" s="1"/>
  <c r="J2" i="33" s="1"/>
  <c r="L13" i="7"/>
  <c r="L12" i="7" s="1"/>
  <c r="J13" i="7"/>
  <c r="J12" i="7" s="1"/>
  <c r="G14" i="7"/>
  <c r="F65" i="7"/>
  <c r="N66" i="7"/>
  <c r="N58" i="7" s="1"/>
  <c r="N13" i="7" s="1"/>
  <c r="N12" i="7" s="1"/>
  <c r="O236" i="7"/>
  <c r="H66" i="7"/>
  <c r="O116" i="7"/>
  <c r="O238" i="7"/>
  <c r="F57" i="7"/>
  <c r="O225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5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4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<sst xmlns="http://schemas.openxmlformats.org/spreadsheetml/2006/main" count="1295" uniqueCount="387">
  <si>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</si>
  <si>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</si>
  <si>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</si>
  <si>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</si>
  <si>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</si>
  <si>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</si>
  <si>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</si>
  <si>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</si>
  <si>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</si>
  <si>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</si>
  <si>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</si>
  <si>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</si>
  <si>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</si>
  <si>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</si>
  <si>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</si>
  <si>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</si>
  <si>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</si>
  <si>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</si>
  <si>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</si>
  <si>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</si>
  <si>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</si>
  <si>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</si>
  <si>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</si>
  <si>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</si>
  <si>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</si>
  <si>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</si>
  <si>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</si>
  <si>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</si>
  <si>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</si>
  <si>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</si>
  <si>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</si>
  <si>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</si>
  <si>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</si>
  <si>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</si>
  <si>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</si>
  <si>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</si>
  <si>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</si>
  <si>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</si>
  <si>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</si>
  <si>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</si>
  <si>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</si>
  <si>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</si>
  <si>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</si>
  <si>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</si>
  <si>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</si>
  <si>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</si>
  <si>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</si>
  <si>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</si>
  <si>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</si>
  <si>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</si>
  <si>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</si>
  <si>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</si>
  <si>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</si>
  <si>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</si>
  <si>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</si>
  <si>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</si>
  <si>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</si>
  <si>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</si>
  <si>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</si>
  <si>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</si>
  <si>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</si>
  <si>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</si>
  <si>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</si>
  <si>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</si>
  <si>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</si>
  <si>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</si>
  <si>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</si>
  <si>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</si>
  <si>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</si>
  <si>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</si>
  <si>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</si>
  <si>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</si>
  <si>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</si>
  <si>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</si>
  <si>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</si>
  <si>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</si>
  <si>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</si>
  <si>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</si>
  <si>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</si>
  <si>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</si>
  <si>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</si>
  <si>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</si>
  <si>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</si>
  <si>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</si>
  <si>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</si>
  <si>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</si>
  <si>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</si>
  <si>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</si>
  <si>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</si>
  <si>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</si>
  <si>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</si>
  <si>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</si>
  <si>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</si>
  <si>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</si>
  <si>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</si>
  <si>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</si>
  <si>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</si>
  <si>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</si>
  <si>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</si>
  <si>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</si>
  <si>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</si>
  <si>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</si>
  <si>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</si>
  <si>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</si>
  <si>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</si>
  <si>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</si>
  <si>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</si>
  <si>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</si>
  <si>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</si>
  <si>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</si>
  <si>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</si>
  <si>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</si>
  <si>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</si>
  <si>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</si>
  <si>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</si>
  <si>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</si>
  <si>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</si>
  <si>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</si>
  <si>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</si>
  <si>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</si>
  <si>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</si>
  <si>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</si>
  <si>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</si>
  <si>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</si>
  <si>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</si>
  <si>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</si>
  <si>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</si>
  <si>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</si>
  <si>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</si>
  <si>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</si>
  <si>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</si>
  <si>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</si>
  <si>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</si>
  <si>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</si>
  <si>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</si>
  <si>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</si>
  <si>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</si>
  <si>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</si>
  <si>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</si>
  <si>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</si>
  <si>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</si>
  <si>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</si>
  <si>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</si>
  <si>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</si>
  <si>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</si>
  <si>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</si>
  <si>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</si>
  <si>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</si>
  <si>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</si>
  <si>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</si>
  <si>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</si>
  <si>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</si>
  <si>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</si>
  <si>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</si>
  <si>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</si>
  <si>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</si>
  <si>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</si>
  <si>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</si>
  <si>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</si>
  <si>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</si>
  <si>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</si>
  <si>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</si>
  <si>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</si>
  <si>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</si>
  <si>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</si>
  <si>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</si>
  <si>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</si>
  <si>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</si>
  <si>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</si>
  <si>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</si>
  <si>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</si>
  <si>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</si>
  <si>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</si>
  <si>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</si>
  <si>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</si>
  <si>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</si>
  <si>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</si>
  <si>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</si>
  <si>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</si>
  <si>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</si>
  <si>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</si>
  <si>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</si>
  <si>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</si>
  <si>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</si>
  <si>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</si>
  <si>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</si>
  <si>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</si>
  <si>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</si>
  <si>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</si>
  <si>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</si>
  <si>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</si>
  <si>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</si>
  <si>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</si>
  <si>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</si>
  <si>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</si>
  <si>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</si>
  <si>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</si>
  <si>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</si>
  <si>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</si>
  <si>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</si>
  <si>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</si>
  <si>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</si>
  <si>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</si>
  <si>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</si>
  <si>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</si>
  <si>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</si>
  <si>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</si>
  <si>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</si>
  <si>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</si>
  <si>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</si>
  <si>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</si>
  <si>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</si>
  <si>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</si>
  <si>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</si>
  <si>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</si>
  <si>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</si>
  <si>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</si>
  <si>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</si>
  <si>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</si>
  <si>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</si>
  <si>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</si>
  <si>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</si>
  <si>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</si>
  <si>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</si>
  <si>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</si>
  <si>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</si>
  <si>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</si>
  <si>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</si>
  <si>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</si>
  <si>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</si>
  <si>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</si>
  <si>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</si>
  <si>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</si>
  <si>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</si>
  <si>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</si>
  <si>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</si>
  <si>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</si>
  <si>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</si>
  <si>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</si>
  <si>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</si>
  <si>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</si>
  <si>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</si>
  <si>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</si>
  <si>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</si>
  <si>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</si>
  <si>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</si>
  <si>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</si>
  <si>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</si>
  <si>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</si>
  <si>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</si>
  <si>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</si>
  <si>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</si>
  <si>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</si>
  <si>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</si>
  <si>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</si>
  <si>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</si>
  <si>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</si>
  <si>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</si>
  <si>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</si>
  <si>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</si>
  <si>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</si>
  <si>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</si>
  <si>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</si>
  <si>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</si>
  <si>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</si>
  <si>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</si>
  <si>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</si>
  <si>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</si>
  <si>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</si>
  <si>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</si>
  <si>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</si>
  <si>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</si>
  <si>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</si>
  <si>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</si>
  <si>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</si>
  <si>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</si>
  <si>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</si>
  <si>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</si>
  <si>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</si>
  <si>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</si>
  <si>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</si>
  <si>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</si>
  <si>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</si>
  <si>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</si>
  <si>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</si>
  <si>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</si>
  <si>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</si>
  <si>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</si>
  <si>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</si>
  <si>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</si>
  <si>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</si>
  <si>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</si>
  <si>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</si>
  <si>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</si>
  <si>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</si>
  <si>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</si>
  <si>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</si>
  <si>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</si>
  <si>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</si>
  <si>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</si>
  <si>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</si>
  <si>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</si>
  <si>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</si>
  <si>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</si>
  <si>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</si>
  <si>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</si>
  <si>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</si>
  <si>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</si>
  <si>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</si>
  <si>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</si>
  <si>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</si>
  <si>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</si>
  <si>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</si>
  <si>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</si>
  <si>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</si>
  <si>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</si>
  <si>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</si>
  <si>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</si>
  <si>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</si>
  <si>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</si>
  <si>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</si>
  <si>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</si>
  <si>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</si>
  <si>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</si>
  <si>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</si>
  <si>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</si>
  <si>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</si>
  <si>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</si>
  <si>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</si>
  <si>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</si>
  <si>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</si>
  <si>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</si>
  <si>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</si>
  <si>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</si>
  <si>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</si>
  <si>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</si>
  <si>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</si>
  <si>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</si>
  <si>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</si>
  <si>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</si>
  <si>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</si>
  <si>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</si>
  <si>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</si>
  <si>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</si>
  <si>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</si>
  <si>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</si>
  <si>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</si>
  <si>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</si>
  <si>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</si>
  <si>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</si>
  <si>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</si>
  <si>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</si>
  <si>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</si>
  <si>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</si>
  <si>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</si>
  <si>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</si>
  <si>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</si>
  <si>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5.12.1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</si>
  <si>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</si>
  <si>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</si>
  <si>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</si>
  <si>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</si>
  <si>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</si>
  <si>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</si>
  <si>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</si>
  <si>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</si>
  <si>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</si>
  <si>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 xml:space="preserve">от 06.03.2024  № 236            </t>
  </si>
  <si>
    <t>8.1.4.</t>
  </si>
  <si>
    <t>8.1.5.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</si>
  <si>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</si>
  <si>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</si>
  <si>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>Комплексное благоустройство территорий, прилегающих к местам туристского показа</t>
  </si>
  <si>
    <t>Субсидия на благоустройство территорий, прилегающих к местам туристского показа</t>
  </si>
  <si>
    <t>Проведению негосударственной экспертизы Документации объекта «Комплексное благоустройство территории, прилегающей к местам туристского показа ( Набережная "Серебрянка" пгт. Терней)»</t>
  </si>
  <si>
    <t>5.12.2</t>
  </si>
  <si>
    <t>май</t>
  </si>
  <si>
    <t>окт</t>
  </si>
  <si>
    <t>разн</t>
  </si>
  <si>
    <t>добавили в сент</t>
  </si>
  <si>
    <t>биб</t>
  </si>
  <si>
    <t>клуб</t>
  </si>
  <si>
    <t>5.13.</t>
  </si>
  <si>
    <t>Проведение строительно-технического обследования объекта"сельский клуб с.Максимовка", с.Максимовка, ул.Лесная,1</t>
  </si>
  <si>
    <t xml:space="preserve">Приобретение огнетушителей.   </t>
  </si>
  <si>
    <t xml:space="preserve">от 16.12.2024  № 1166            </t>
  </si>
  <si>
    <t>Проведение государственной экспертизы и проверки достоверности сметной стоимости ПСД на строительство дома культуры в пгт.Пластун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</si>
</sst>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4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43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0" borderId="8" xfId="0" applyFont="1" applyBorder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right" vertical="center" wrapText="1"/>
    </xf>
    <xf numFmtId="4" fontId="38" fillId="0" borderId="0" xfId="0" applyNumberFormat="1" applyFont="1" applyBorder="1" applyAlignment="1">
      <alignment vertical="center"/>
    </xf>
    <xf numFmtId="43" fontId="38" fillId="0" borderId="0" xfId="0" applyNumberFormat="1" applyFont="1" applyBorder="1"/>
    <xf numFmtId="164" fontId="46" fillId="0" borderId="9" xfId="7" applyFont="1" applyFill="1" applyBorder="1" applyAlignment="1">
      <alignment horizontal="center" vertical="center" wrapText="1"/>
    </xf>
    <xf numFmtId="164" fontId="46" fillId="0" borderId="10" xfId="7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vertical="center" wrapText="1"/>
    </xf>
    <xf numFmtId="0" fontId="46" fillId="3" borderId="12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2" fontId="46" fillId="0" borderId="14" xfId="0" applyNumberFormat="1" applyFont="1" applyFill="1" applyBorder="1" applyAlignment="1">
      <alignment horizontal="center" vertical="center" wrapText="1"/>
    </xf>
    <xf numFmtId="4" fontId="46" fillId="3" borderId="4" xfId="0" applyNumberFormat="1" applyFont="1" applyFill="1" applyBorder="1" applyAlignment="1">
      <alignment horizontal="center" vertical="center"/>
    </xf>
    <xf numFmtId="2" fontId="47" fillId="3" borderId="10" xfId="0" applyNumberFormat="1" applyFont="1" applyFill="1" applyBorder="1" applyAlignment="1">
      <alignment horizontal="center" vertical="center" wrapText="1"/>
    </xf>
    <xf numFmtId="164" fontId="47" fillId="3" borderId="10" xfId="7" applyFont="1" applyFill="1" applyBorder="1" applyAlignment="1">
      <alignment horizontal="center" vertical="center" wrapText="1"/>
    </xf>
    <xf numFmtId="2" fontId="47" fillId="3" borderId="9" xfId="0" applyNumberFormat="1" applyFont="1" applyFill="1" applyBorder="1" applyAlignment="1">
      <alignment horizontal="center" vertical="center" wrapText="1"/>
    </xf>
    <xf numFmtId="164" fontId="47" fillId="3" borderId="9" xfId="7" applyFont="1" applyFill="1" applyBorder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2" fontId="47" fillId="3" borderId="1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2" fontId="47" fillId="3" borderId="7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/>
    </xf>
    <xf numFmtId="2" fontId="47" fillId="3" borderId="4" xfId="0" applyNumberFormat="1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/>
    </xf>
    <xf numFmtId="164" fontId="47" fillId="0" borderId="9" xfId="7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2" fontId="49" fillId="3" borderId="10" xfId="0" applyNumberFormat="1" applyFont="1" applyFill="1" applyBorder="1" applyAlignment="1">
      <alignment horizontal="center" vertical="center" wrapText="1"/>
    </xf>
    <xf numFmtId="164" fontId="49" fillId="3" borderId="10" xfId="7" applyFont="1" applyFill="1" applyBorder="1" applyAlignment="1">
      <alignment horizontal="center" vertical="center" wrapText="1"/>
    </xf>
    <xf numFmtId="2" fontId="49" fillId="3" borderId="9" xfId="0" applyNumberFormat="1" applyFont="1" applyFill="1" applyBorder="1" applyAlignment="1">
      <alignment horizontal="center" vertical="center" wrapText="1"/>
    </xf>
    <xf numFmtId="164" fontId="49" fillId="3" borderId="9" xfId="7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 wrapText="1"/>
    </xf>
    <xf numFmtId="2" fontId="49" fillId="3" borderId="7" xfId="0" applyNumberFormat="1" applyFont="1" applyFill="1" applyBorder="1" applyAlignment="1">
      <alignment horizontal="center" vertical="center" wrapText="1"/>
    </xf>
    <xf numFmtId="164" fontId="49" fillId="3" borderId="7" xfId="7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2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164" fontId="46" fillId="3" borderId="7" xfId="7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164" fontId="51" fillId="3" borderId="1" xfId="7" applyFont="1" applyFill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 wrapText="1"/>
    </xf>
    <xf numFmtId="2" fontId="46" fillId="3" borderId="4" xfId="0" applyNumberFormat="1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/>
    </xf>
    <xf numFmtId="4" fontId="46" fillId="3" borderId="4" xfId="7" applyNumberFormat="1" applyFont="1" applyFill="1" applyBorder="1" applyAlignment="1">
      <alignment horizontal="center" vertical="center" wrapText="1"/>
    </xf>
    <xf numFmtId="4" fontId="46" fillId="3" borderId="4" xfId="7" applyNumberFormat="1" applyFont="1" applyFill="1" applyBorder="1" applyAlignment="1">
      <alignment horizontal="center" vertical="center"/>
    </xf>
    <xf numFmtId="4" fontId="46" fillId="3" borderId="7" xfId="7" applyNumberFormat="1" applyFont="1" applyFill="1" applyBorder="1" applyAlignment="1">
      <alignment horizontal="center" vertical="center" wrapText="1"/>
    </xf>
    <xf numFmtId="4" fontId="46" fillId="3" borderId="1" xfId="7" applyNumberFormat="1" applyFont="1" applyFill="1" applyBorder="1" applyAlignment="1">
      <alignment horizontal="center" vertical="center"/>
    </xf>
    <xf numFmtId="4" fontId="46" fillId="3" borderId="1" xfId="7" applyNumberFormat="1" applyFont="1" applyFill="1" applyBorder="1" applyAlignment="1">
      <alignment horizontal="center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14" fontId="47" fillId="3" borderId="1" xfId="0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/>
    </xf>
    <xf numFmtId="4" fontId="46" fillId="3" borderId="10" xfId="0" applyNumberFormat="1" applyFont="1" applyFill="1" applyBorder="1" applyAlignment="1">
      <alignment horizontal="center" vertical="center" wrapText="1"/>
    </xf>
    <xf numFmtId="4" fontId="46" fillId="3" borderId="10" xfId="7" applyNumberFormat="1" applyFont="1" applyFill="1" applyBorder="1" applyAlignment="1">
      <alignment horizontal="center" vertical="center" wrapText="1"/>
    </xf>
    <xf numFmtId="164" fontId="46" fillId="3" borderId="10" xfId="7" applyFont="1" applyFill="1" applyBorder="1" applyAlignment="1">
      <alignment vertical="center" wrapText="1"/>
    </xf>
    <xf numFmtId="4" fontId="46" fillId="3" borderId="9" xfId="0" applyNumberFormat="1" applyFont="1" applyFill="1" applyBorder="1" applyAlignment="1">
      <alignment horizontal="center" vertical="center" wrapText="1"/>
    </xf>
    <xf numFmtId="164" fontId="46" fillId="3" borderId="9" xfId="7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vertical="center" wrapText="1"/>
    </xf>
    <xf numFmtId="164" fontId="46" fillId="3" borderId="1" xfId="7" applyFont="1" applyFill="1" applyBorder="1" applyAlignment="1">
      <alignment vertical="center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64" fontId="49" fillId="3" borderId="4" xfId="7" applyFont="1" applyFill="1" applyBorder="1" applyAlignment="1">
      <alignment horizontal="center" vertical="center"/>
    </xf>
    <xf numFmtId="164" fontId="46" fillId="3" borderId="10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vertical="center"/>
    </xf>
    <xf numFmtId="164" fontId="46" fillId="3" borderId="9" xfId="7" applyFont="1" applyFill="1" applyBorder="1" applyAlignment="1">
      <alignment vertical="center" wrapText="1"/>
    </xf>
    <xf numFmtId="164" fontId="46" fillId="3" borderId="7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8" xfId="0" applyFont="1" applyBorder="1"/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/>
    <xf numFmtId="164" fontId="52" fillId="3" borderId="4" xfId="7" applyFont="1" applyFill="1" applyBorder="1" applyAlignment="1">
      <alignment horizontal="center" vertical="center"/>
    </xf>
    <xf numFmtId="164" fontId="53" fillId="3" borderId="1" xfId="7" applyFont="1" applyFill="1" applyBorder="1" applyAlignment="1">
      <alignment horizontal="center" vertical="center"/>
    </xf>
    <xf numFmtId="164" fontId="52" fillId="3" borderId="1" xfId="7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4" fontId="0" fillId="0" borderId="0" xfId="0" applyNumberFormat="1"/>
    <xf numFmtId="4" fontId="0" fillId="5" borderId="0" xfId="0" applyNumberFormat="1" applyFill="1"/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64" fontId="47" fillId="0" borderId="1" xfId="7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textRotation="90" wrapText="1"/>
    </xf>
    <xf numFmtId="0" fontId="44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4" fillId="0" borderId="4" xfId="0" applyFont="1" applyBorder="1" applyAlignment="1">
      <alignment horizontal="center" textRotation="90" wrapText="1"/>
    </xf>
    <xf numFmtId="0" fontId="44" fillId="0" borderId="7" xfId="0" applyFont="1" applyBorder="1" applyAlignment="1">
      <alignment horizontal="center" textRotation="90" wrapText="1"/>
    </xf>
    <xf numFmtId="14" fontId="46" fillId="3" borderId="4" xfId="0" applyNumberFormat="1" applyFont="1" applyFill="1" applyBorder="1" applyAlignment="1">
      <alignment horizontal="center" vertical="center" wrapText="1"/>
    </xf>
    <xf numFmtId="14" fontId="46" fillId="3" borderId="7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46" fillId="3" borderId="8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14" fontId="47" fillId="3" borderId="4" xfId="0" applyNumberFormat="1" applyFont="1" applyFill="1" applyBorder="1" applyAlignment="1">
      <alignment horizontal="center" vertical="center" wrapText="1"/>
    </xf>
    <xf numFmtId="14" fontId="47" fillId="3" borderId="8" xfId="0" applyNumberFormat="1" applyFont="1" applyFill="1" applyBorder="1" applyAlignment="1">
      <alignment horizontal="center" vertical="center" wrapText="1"/>
    </xf>
    <xf numFmtId="14" fontId="47" fillId="3" borderId="7" xfId="0" applyNumberFormat="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horizontal="center" vertical="center" wrapText="1"/>
    </xf>
    <xf numFmtId="0" fontId="46" fillId="6" borderId="27" xfId="0" applyFont="1" applyFill="1" applyBorder="1" applyAlignment="1">
      <alignment horizontal="center" vertical="center" wrapText="1"/>
    </xf>
    <xf numFmtId="0" fontId="46" fillId="6" borderId="28" xfId="0" applyFont="1" applyFill="1" applyBorder="1" applyAlignment="1">
      <alignment horizontal="center" vertical="center" wrapText="1"/>
    </xf>
    <xf numFmtId="49" fontId="47" fillId="3" borderId="4" xfId="0" applyNumberFormat="1" applyFont="1" applyFill="1" applyBorder="1" applyAlignment="1">
      <alignment horizontal="center" vertical="center" wrapText="1"/>
    </xf>
    <xf numFmtId="49" fontId="47" fillId="3" borderId="8" xfId="0" applyNumberFormat="1" applyFont="1" applyFill="1" applyBorder="1" applyAlignment="1">
      <alignment horizontal="center" vertical="center" wrapText="1"/>
    </xf>
    <xf numFmtId="49" fontId="47" fillId="3" borderId="7" xfId="0" applyNumberFormat="1" applyFont="1" applyFill="1" applyBorder="1" applyAlignment="1">
      <alignment horizontal="center" vertical="center" wrapText="1"/>
    </xf>
    <xf numFmtId="14" fontId="46" fillId="3" borderId="8" xfId="0" applyNumberFormat="1" applyFont="1" applyFill="1" applyBorder="1" applyAlignment="1">
      <alignment horizontal="center" vertical="center" wrapText="1"/>
    </xf>
    <xf numFmtId="14" fontId="46" fillId="3" borderId="11" xfId="0" applyNumberFormat="1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6" fillId="3" borderId="23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25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46" fillId="3" borderId="10" xfId="0" applyFont="1" applyFill="1" applyBorder="1" applyAlignment="1">
      <alignment horizontal="center" vertical="center" wrapText="1"/>
    </xf>
    <xf numFmtId="16" fontId="46" fillId="3" borderId="11" xfId="0" applyNumberFormat="1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6" fillId="3" borderId="17" xfId="0" applyFont="1" applyFill="1" applyBorder="1" applyAlignment="1">
      <alignment horizontal="center" vertical="center" wrapText="1"/>
    </xf>
    <xf numFmtId="0" fontId="46" fillId="3" borderId="18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4" fontId="47" fillId="3" borderId="11" xfId="0" applyNumberFormat="1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49" fontId="47" fillId="0" borderId="4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center" vertical="center" wrapText="1"/>
    </xf>
    <xf numFmtId="0" fontId="46" fillId="6" borderId="17" xfId="0" applyFont="1" applyFill="1" applyBorder="1" applyAlignment="1">
      <alignment horizontal="center" vertical="center" wrapText="1"/>
    </xf>
    <xf numFmtId="0" fontId="46" fillId="6" borderId="18" xfId="0" applyFont="1" applyFill="1" applyBorder="1" applyAlignment="1">
      <alignment horizontal="center" vertical="center" wrapText="1"/>
    </xf>
    <xf numFmtId="0" fontId="46" fillId="6" borderId="19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7" fillId="3" borderId="6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7" fillId="6" borderId="24" xfId="0" applyFont="1" applyFill="1" applyBorder="1" applyAlignment="1">
      <alignment horizontal="center" vertical="center" wrapText="1"/>
    </xf>
    <xf numFmtId="0" fontId="47" fillId="6" borderId="25" xfId="0" applyFont="1" applyFill="1" applyBorder="1" applyAlignment="1">
      <alignment horizontal="center" vertical="center" wrapText="1"/>
    </xf>
    <xf numFmtId="0" fontId="47" fillId="6" borderId="18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center" wrapText="1"/>
    </xf>
    <xf numFmtId="0" fontId="46" fillId="0" borderId="7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4" t="s">
        <v>61</v>
      </c>
      <c r="H1" s="294"/>
      <c r="I1" s="294"/>
      <c r="J1" s="294"/>
      <c r="K1" s="294"/>
      <c r="L1" s="294"/>
      <c r="M1" s="294"/>
    </row>
    <row r="2" spans="1:13" ht="45.75" customHeight="1" x14ac:dyDescent="0.2">
      <c r="G2" s="295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5"/>
      <c r="I2" s="295"/>
      <c r="J2" s="295"/>
      <c r="K2" s="295"/>
      <c r="L2" s="295"/>
      <c r="M2" s="295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4" t="s">
        <v>230</v>
      </c>
      <c r="H4" s="294"/>
      <c r="I4" s="294"/>
      <c r="J4" s="294"/>
      <c r="K4" s="294"/>
      <c r="L4" s="294"/>
      <c r="M4" s="294"/>
    </row>
    <row r="5" spans="1:13" s="69" customFormat="1" ht="117" customHeight="1" x14ac:dyDescent="0.3">
      <c r="A5" s="66"/>
      <c r="B5" s="67"/>
      <c r="C5" s="68"/>
      <c r="D5" s="68"/>
      <c r="F5" s="118"/>
      <c r="G5" s="295" t="s">
        <v>225</v>
      </c>
      <c r="H5" s="295"/>
      <c r="I5" s="295"/>
      <c r="J5" s="295"/>
      <c r="K5" s="295"/>
      <c r="L5" s="295"/>
      <c r="M5" s="295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9" t="s">
        <v>124</v>
      </c>
      <c r="B12" s="301" t="s">
        <v>84</v>
      </c>
      <c r="C12" s="303" t="s">
        <v>10</v>
      </c>
      <c r="D12" s="303" t="s">
        <v>11</v>
      </c>
      <c r="E12" s="303"/>
      <c r="F12" s="303"/>
      <c r="G12" s="303"/>
      <c r="H12" s="303"/>
      <c r="I12" s="303"/>
      <c r="J12" s="303"/>
      <c r="K12" s="303"/>
      <c r="L12" s="303"/>
      <c r="M12" s="303"/>
    </row>
    <row r="13" spans="1:13" s="63" customFormat="1" ht="15.75" x14ac:dyDescent="0.2">
      <c r="A13" s="300"/>
      <c r="B13" s="302"/>
      <c r="C13" s="303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6" t="s">
        <v>99</v>
      </c>
      <c r="B15" s="297"/>
      <c r="C15" s="297"/>
      <c r="D15" s="297"/>
      <c r="E15" s="297"/>
      <c r="F15" s="297"/>
      <c r="G15" s="297"/>
      <c r="H15" s="297"/>
      <c r="I15" s="297"/>
      <c r="J15" s="297"/>
      <c r="K15" s="297"/>
      <c r="L15" s="297"/>
      <c r="M15" s="298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6" t="s">
        <v>123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8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6" t="s">
        <v>121</v>
      </c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8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6" t="s">
        <v>122</v>
      </c>
      <c r="B33" s="297"/>
      <c r="C33" s="297"/>
      <c r="D33" s="297"/>
      <c r="E33" s="297"/>
      <c r="F33" s="297"/>
      <c r="G33" s="297"/>
      <c r="H33" s="297"/>
      <c r="I33" s="297"/>
      <c r="J33" s="297"/>
      <c r="K33" s="297"/>
      <c r="L33" s="297"/>
      <c r="M33" s="298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8" t="s">
        <v>3</v>
      </c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0" t="s">
        <v>176</v>
      </c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8" t="s">
        <v>231</v>
      </c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0" t="s">
        <v>183</v>
      </c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1" t="s">
        <v>88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</row>
    <row r="9" spans="1:37" s="156" customFormat="1" ht="36.75" x14ac:dyDescent="0.45">
      <c r="A9" s="314" t="s">
        <v>89</v>
      </c>
      <c r="B9" s="314"/>
      <c r="C9" s="314"/>
      <c r="D9" s="314"/>
      <c r="E9" s="314"/>
      <c r="F9" s="314"/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</row>
    <row r="10" spans="1:37" s="156" customFormat="1" ht="36.75" x14ac:dyDescent="0.45">
      <c r="A10" s="312" t="s">
        <v>226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09" t="s">
        <v>16</v>
      </c>
      <c r="B12" s="313" t="s">
        <v>161</v>
      </c>
      <c r="C12" s="309" t="s">
        <v>169</v>
      </c>
      <c r="D12" s="309"/>
      <c r="E12" s="309"/>
      <c r="F12" s="309"/>
      <c r="G12" s="309"/>
      <c r="H12" s="309" t="s">
        <v>169</v>
      </c>
      <c r="I12" s="309"/>
      <c r="J12" s="309"/>
      <c r="K12" s="309"/>
      <c r="L12" s="309"/>
      <c r="M12" s="309" t="s">
        <v>169</v>
      </c>
      <c r="N12" s="309"/>
      <c r="O12" s="309"/>
      <c r="P12" s="309"/>
      <c r="Q12" s="309"/>
      <c r="R12" s="309" t="s">
        <v>169</v>
      </c>
      <c r="S12" s="309"/>
      <c r="T12" s="309"/>
      <c r="U12" s="309"/>
      <c r="V12" s="309"/>
      <c r="W12" s="309" t="s">
        <v>169</v>
      </c>
      <c r="X12" s="309"/>
      <c r="Y12" s="309"/>
      <c r="Z12" s="309"/>
      <c r="AA12" s="309"/>
      <c r="AB12" s="309" t="s">
        <v>169</v>
      </c>
      <c r="AC12" s="309"/>
      <c r="AD12" s="309"/>
      <c r="AE12" s="309"/>
      <c r="AF12" s="309"/>
      <c r="AG12" s="305" t="s">
        <v>169</v>
      </c>
      <c r="AH12" s="305"/>
      <c r="AI12" s="305"/>
      <c r="AJ12" s="305"/>
      <c r="AK12" s="305"/>
    </row>
    <row r="13" spans="1:37" s="157" customFormat="1" ht="404.25" customHeight="1" x14ac:dyDescent="0.4">
      <c r="A13" s="309"/>
      <c r="B13" s="313"/>
      <c r="C13" s="315" t="s">
        <v>182</v>
      </c>
      <c r="D13" s="315" t="s">
        <v>164</v>
      </c>
      <c r="E13" s="315" t="s">
        <v>165</v>
      </c>
      <c r="F13" s="315" t="s">
        <v>166</v>
      </c>
      <c r="G13" s="315" t="s">
        <v>167</v>
      </c>
      <c r="H13" s="315" t="s">
        <v>170</v>
      </c>
      <c r="I13" s="315" t="s">
        <v>164</v>
      </c>
      <c r="J13" s="315" t="s">
        <v>165</v>
      </c>
      <c r="K13" s="315" t="s">
        <v>166</v>
      </c>
      <c r="L13" s="315" t="s">
        <v>167</v>
      </c>
      <c r="M13" s="315" t="s">
        <v>170</v>
      </c>
      <c r="N13" s="315" t="s">
        <v>164</v>
      </c>
      <c r="O13" s="315" t="s">
        <v>165</v>
      </c>
      <c r="P13" s="315" t="s">
        <v>166</v>
      </c>
      <c r="Q13" s="315" t="s">
        <v>167</v>
      </c>
      <c r="R13" s="315" t="s">
        <v>170</v>
      </c>
      <c r="S13" s="315" t="s">
        <v>164</v>
      </c>
      <c r="T13" s="315" t="s">
        <v>165</v>
      </c>
      <c r="U13" s="315" t="s">
        <v>166</v>
      </c>
      <c r="V13" s="315" t="s">
        <v>167</v>
      </c>
      <c r="W13" s="315" t="s">
        <v>170</v>
      </c>
      <c r="X13" s="315" t="s">
        <v>164</v>
      </c>
      <c r="Y13" s="315" t="s">
        <v>165</v>
      </c>
      <c r="Z13" s="315" t="s">
        <v>166</v>
      </c>
      <c r="AA13" s="315" t="s">
        <v>167</v>
      </c>
      <c r="AB13" s="315" t="s">
        <v>170</v>
      </c>
      <c r="AC13" s="315" t="s">
        <v>164</v>
      </c>
      <c r="AD13" s="315" t="s">
        <v>165</v>
      </c>
      <c r="AE13" s="315" t="s">
        <v>166</v>
      </c>
      <c r="AF13" s="315" t="s">
        <v>167</v>
      </c>
      <c r="AG13" s="306" t="s">
        <v>170</v>
      </c>
      <c r="AH13" s="306" t="s">
        <v>164</v>
      </c>
      <c r="AI13" s="306" t="s">
        <v>165</v>
      </c>
      <c r="AJ13" s="306" t="s">
        <v>166</v>
      </c>
      <c r="AK13" s="306" t="s">
        <v>167</v>
      </c>
    </row>
    <row r="14" spans="1:37" s="157" customFormat="1" ht="40.5" customHeight="1" x14ac:dyDescent="0.4">
      <c r="A14" s="309"/>
      <c r="B14" s="313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07"/>
      <c r="AH14" s="307"/>
      <c r="AI14" s="307"/>
      <c r="AJ14" s="307"/>
      <c r="AK14" s="307"/>
    </row>
    <row r="15" spans="1:37" s="151" customFormat="1" ht="38.25" customHeight="1" x14ac:dyDescent="0.4">
      <c r="A15" s="309"/>
      <c r="B15" s="313"/>
      <c r="C15" s="313" t="s">
        <v>135</v>
      </c>
      <c r="D15" s="313"/>
      <c r="E15" s="313"/>
      <c r="F15" s="313"/>
      <c r="G15" s="313"/>
      <c r="H15" s="313" t="s">
        <v>136</v>
      </c>
      <c r="I15" s="313"/>
      <c r="J15" s="313"/>
      <c r="K15" s="313"/>
      <c r="L15" s="313"/>
      <c r="M15" s="313" t="s">
        <v>137</v>
      </c>
      <c r="N15" s="313"/>
      <c r="O15" s="313"/>
      <c r="P15" s="313"/>
      <c r="Q15" s="313"/>
      <c r="R15" s="313" t="s">
        <v>138</v>
      </c>
      <c r="S15" s="313"/>
      <c r="T15" s="313"/>
      <c r="U15" s="313"/>
      <c r="V15" s="313"/>
      <c r="W15" s="313" t="s">
        <v>139</v>
      </c>
      <c r="X15" s="313"/>
      <c r="Y15" s="313"/>
      <c r="Z15" s="313"/>
      <c r="AA15" s="313"/>
      <c r="AB15" s="313" t="s">
        <v>168</v>
      </c>
      <c r="AC15" s="313"/>
      <c r="AD15" s="313"/>
      <c r="AE15" s="313"/>
      <c r="AF15" s="313"/>
      <c r="AG15" s="304" t="s">
        <v>229</v>
      </c>
      <c r="AH15" s="304"/>
      <c r="AI15" s="304"/>
      <c r="AJ15" s="304"/>
      <c r="AK15" s="304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99"/>
  <sheetViews>
    <sheetView view="pageBreakPreview" topLeftCell="A2" zoomScale="51" zoomScaleNormal="55" zoomScaleSheetLayoutView="51" workbookViewId="0">
      <pane ySplit="16" topLeftCell="A174" activePane="bottomLeft" state="frozen"/>
      <selection activeCell="A2" sqref="A2"/>
      <selection pane="bottomLeft" activeCell="A175" sqref="A175:K175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77" t="s">
        <v>366</v>
      </c>
      <c r="L2" s="377"/>
      <c r="M2" s="377"/>
      <c r="N2" s="377"/>
      <c r="O2" s="377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77" t="s">
        <v>332</v>
      </c>
      <c r="L3" s="377"/>
      <c r="M3" s="377"/>
      <c r="N3" s="377"/>
      <c r="O3" s="377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77" t="s">
        <v>333</v>
      </c>
      <c r="L4" s="377"/>
      <c r="M4" s="377"/>
      <c r="N4" s="377"/>
      <c r="O4" s="377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77" t="s">
        <v>367</v>
      </c>
      <c r="L5" s="377"/>
      <c r="M5" s="377"/>
      <c r="N5" s="377"/>
      <c r="O5" s="377"/>
      <c r="Q5" s="191"/>
    </row>
    <row r="6" spans="1:19" s="175" customFormat="1" ht="25.5" customHeight="1" x14ac:dyDescent="0.3">
      <c r="A6" s="379"/>
      <c r="B6" s="379"/>
      <c r="C6" s="379"/>
      <c r="D6" s="379"/>
      <c r="E6" s="379"/>
      <c r="F6" s="379"/>
      <c r="G6" s="379"/>
      <c r="H6" s="379"/>
      <c r="I6" s="379"/>
      <c r="J6" s="379"/>
      <c r="K6" s="378"/>
      <c r="L6" s="378"/>
      <c r="M6" s="378"/>
      <c r="N6" s="378"/>
      <c r="O6" s="378"/>
    </row>
    <row r="7" spans="1:19" ht="51" customHeight="1" x14ac:dyDescent="0.3">
      <c r="A7" s="387" t="s">
        <v>303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</row>
    <row r="8" spans="1:19" ht="21" customHeight="1" x14ac:dyDescent="0.3">
      <c r="A8" s="380" t="s">
        <v>16</v>
      </c>
      <c r="B8" s="384" t="s">
        <v>234</v>
      </c>
      <c r="C8" s="382" t="s">
        <v>6</v>
      </c>
      <c r="D8" s="384" t="s">
        <v>160</v>
      </c>
      <c r="E8" s="380" t="s">
        <v>240</v>
      </c>
      <c r="F8" s="386"/>
      <c r="G8" s="386"/>
      <c r="H8" s="386"/>
      <c r="I8" s="386"/>
      <c r="J8" s="386"/>
      <c r="K8" s="386"/>
      <c r="L8" s="386"/>
      <c r="M8" s="386"/>
      <c r="N8" s="386"/>
      <c r="O8" s="382"/>
    </row>
    <row r="9" spans="1:19" ht="68.25" customHeight="1" x14ac:dyDescent="0.3">
      <c r="A9" s="381"/>
      <c r="B9" s="385"/>
      <c r="C9" s="383"/>
      <c r="D9" s="385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88" t="s">
        <v>242</v>
      </c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90"/>
    </row>
    <row r="12" spans="1:19" ht="29.25" customHeight="1" x14ac:dyDescent="0.3">
      <c r="A12" s="391" t="s">
        <v>241</v>
      </c>
      <c r="B12" s="392"/>
      <c r="C12" s="392"/>
      <c r="D12" s="393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46967811.390000001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247535192.53999996</v>
      </c>
      <c r="R12" s="180"/>
    </row>
    <row r="13" spans="1:19" ht="36.75" customHeight="1" x14ac:dyDescent="0.3">
      <c r="A13" s="391" t="s">
        <v>50</v>
      </c>
      <c r="B13" s="392"/>
      <c r="C13" s="392"/>
      <c r="D13" s="393"/>
      <c r="E13" s="193">
        <f t="shared" ref="E13:N13" si="2">E19+E29+E39+E48+E58+E178+E226+E235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48" t="s">
        <v>236</v>
      </c>
      <c r="B14" s="349"/>
      <c r="C14" s="349"/>
      <c r="D14" s="350"/>
      <c r="E14" s="193">
        <f t="shared" ref="E14:J15" si="3">E20+E30+E40+E49+E59+E179+E227+E236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K24+K34+K40+K49+K59+K179+K227+K236</f>
        <v>16162596.84</v>
      </c>
      <c r="L14" s="193">
        <f t="shared" ref="L14:N15" si="4">L20+L30+L40+L49+L59+L179+L227+L236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48" t="s">
        <v>235</v>
      </c>
      <c r="B15" s="349"/>
      <c r="C15" s="349"/>
      <c r="D15" s="350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K21+K31+K41+K50+K60+K180+K228+K237</f>
        <v>30805214.549999997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164993099.72999999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197" t="s">
        <v>238</v>
      </c>
      <c r="E16" s="198" t="e">
        <f>E22+E37+E46+E55+E65+E69+E89+E116+E120+E185+E193+E202+E206+E218+#REF!</f>
        <v>#REF!</v>
      </c>
      <c r="F16" s="197"/>
      <c r="G16" s="197"/>
      <c r="H16" s="199" t="e">
        <f>#REF!+#REF!+#REF!</f>
        <v>#REF!</v>
      </c>
      <c r="I16" s="199" t="e">
        <f>#REF!+#REF!+#REF!</f>
        <v>#REF!</v>
      </c>
      <c r="J16" s="198">
        <f>J22+J37+J46+J55+J65+J69+J89+J116+J120+J185+J193+J202+J206+J218+J224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3" t="s">
        <v>256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1"/>
    </row>
    <row r="18" spans="1:16" ht="36" customHeight="1" x14ac:dyDescent="0.3">
      <c r="A18" s="354" t="s">
        <v>238</v>
      </c>
      <c r="B18" s="376"/>
      <c r="C18" s="376"/>
      <c r="D18" s="357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48" t="s">
        <v>50</v>
      </c>
      <c r="B19" s="349"/>
      <c r="C19" s="349"/>
      <c r="D19" s="350"/>
      <c r="E19" s="202">
        <f>E23</f>
        <v>0</v>
      </c>
      <c r="F19" s="202">
        <f t="shared" ref="F19:O19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48" t="s">
        <v>236</v>
      </c>
      <c r="B20" s="349"/>
      <c r="C20" s="349"/>
      <c r="D20" s="350"/>
      <c r="E20" s="202">
        <f>E24</f>
        <v>0</v>
      </c>
      <c r="F20" s="202">
        <f t="shared" ref="F20:N20" si="8">F24</f>
        <v>0</v>
      </c>
      <c r="G20" s="202">
        <f t="shared" si="8"/>
        <v>0</v>
      </c>
      <c r="H20" s="203">
        <f t="shared" si="8"/>
        <v>0</v>
      </c>
      <c r="I20" s="203">
        <f t="shared" si="8"/>
        <v>217496.43</v>
      </c>
      <c r="J20" s="203">
        <f t="shared" si="8"/>
        <v>0</v>
      </c>
      <c r="K20" s="203">
        <f t="shared" si="8"/>
        <v>0</v>
      </c>
      <c r="L20" s="203">
        <f t="shared" si="8"/>
        <v>0</v>
      </c>
      <c r="M20" s="203">
        <f t="shared" si="8"/>
        <v>0</v>
      </c>
      <c r="N20" s="203">
        <f t="shared" si="8"/>
        <v>0</v>
      </c>
      <c r="O20" s="203">
        <f>SUM(E20:N20)</f>
        <v>217496.43</v>
      </c>
    </row>
    <row r="21" spans="1:16" ht="36" customHeight="1" x14ac:dyDescent="0.3">
      <c r="A21" s="348" t="s">
        <v>235</v>
      </c>
      <c r="B21" s="349"/>
      <c r="C21" s="349"/>
      <c r="D21" s="350"/>
      <c r="E21" s="202">
        <f>E26</f>
        <v>0</v>
      </c>
      <c r="F21" s="202">
        <f t="shared" ref="F21:G21" si="9">F26</f>
        <v>0</v>
      </c>
      <c r="G21" s="202">
        <f t="shared" si="9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10">SUM(K23:K26)</f>
        <v>19237534.489999998</v>
      </c>
      <c r="L21" s="203">
        <f t="shared" si="10"/>
        <v>15583650</v>
      </c>
      <c r="M21" s="203">
        <f t="shared" si="10"/>
        <v>15894250</v>
      </c>
      <c r="N21" s="203">
        <f t="shared" si="10"/>
        <v>0</v>
      </c>
      <c r="O21" s="203">
        <f>SUM(E21:N21)</f>
        <v>97110602.099999994</v>
      </c>
    </row>
    <row r="22" spans="1:16" ht="36" customHeight="1" x14ac:dyDescent="0.3">
      <c r="A22" s="324" t="s">
        <v>14</v>
      </c>
      <c r="B22" s="324" t="s">
        <v>257</v>
      </c>
      <c r="C22" s="324" t="s">
        <v>243</v>
      </c>
      <c r="D22" s="204" t="s">
        <v>238</v>
      </c>
      <c r="E22" s="205">
        <f t="shared" ref="E22:J22" si="11">SUM(E23:E26)</f>
        <v>0</v>
      </c>
      <c r="F22" s="205">
        <f t="shared" si="11"/>
        <v>0</v>
      </c>
      <c r="G22" s="205">
        <f t="shared" si="11"/>
        <v>0</v>
      </c>
      <c r="H22" s="206">
        <f t="shared" si="11"/>
        <v>14178981</v>
      </c>
      <c r="I22" s="206">
        <f t="shared" si="11"/>
        <v>14442984</v>
      </c>
      <c r="J22" s="206">
        <f t="shared" si="11"/>
        <v>17990699.039999999</v>
      </c>
      <c r="K22" s="206">
        <f t="shared" ref="K22:O22" si="12">SUM(K23:K26)</f>
        <v>19237534.489999998</v>
      </c>
      <c r="L22" s="206">
        <f t="shared" si="12"/>
        <v>15583650</v>
      </c>
      <c r="M22" s="206">
        <f t="shared" si="12"/>
        <v>15894250</v>
      </c>
      <c r="N22" s="206">
        <f t="shared" si="12"/>
        <v>0</v>
      </c>
      <c r="O22" s="206">
        <f t="shared" si="12"/>
        <v>97328098.530000001</v>
      </c>
    </row>
    <row r="23" spans="1:16" ht="49.5" customHeight="1" x14ac:dyDescent="0.3">
      <c r="A23" s="325"/>
      <c r="B23" s="325"/>
      <c r="C23" s="325"/>
      <c r="D23" s="207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25"/>
      <c r="B24" s="325"/>
      <c r="C24" s="325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25"/>
      <c r="B25" s="325"/>
      <c r="C25" s="325"/>
      <c r="D25" s="212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88.5" customHeight="1" x14ac:dyDescent="0.3">
      <c r="A26" s="326"/>
      <c r="B26" s="326"/>
      <c r="C26" s="326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97" t="s">
        <v>258</v>
      </c>
      <c r="B27" s="398"/>
      <c r="C27" s="398"/>
      <c r="D27" s="398"/>
      <c r="E27" s="398"/>
      <c r="F27" s="398"/>
      <c r="G27" s="398"/>
      <c r="H27" s="398"/>
      <c r="I27" s="398"/>
      <c r="J27" s="398"/>
      <c r="K27" s="398"/>
      <c r="L27" s="398"/>
      <c r="M27" s="398"/>
      <c r="N27" s="398"/>
      <c r="O27" s="399"/>
    </row>
    <row r="28" spans="1:16" ht="35.25" customHeight="1" x14ac:dyDescent="0.3">
      <c r="A28" s="361" t="s">
        <v>238</v>
      </c>
      <c r="B28" s="372"/>
      <c r="C28" s="372"/>
      <c r="D28" s="362"/>
      <c r="E28" s="200">
        <f>E29+E30+E31</f>
        <v>0</v>
      </c>
      <c r="F28" s="200">
        <f t="shared" ref="F28:N28" si="13">F29+F30+F31</f>
        <v>0</v>
      </c>
      <c r="G28" s="200">
        <f t="shared" si="13"/>
        <v>0</v>
      </c>
      <c r="H28" s="201">
        <f t="shared" si="13"/>
        <v>6395763.4199999999</v>
      </c>
      <c r="I28" s="201">
        <f t="shared" si="13"/>
        <v>6860299.5300000003</v>
      </c>
      <c r="J28" s="201">
        <f>J29+J30+J31</f>
        <v>8298351</v>
      </c>
      <c r="K28" s="201">
        <f t="shared" si="13"/>
        <v>9120801.5099999998</v>
      </c>
      <c r="L28" s="201">
        <f t="shared" si="13"/>
        <v>7572830</v>
      </c>
      <c r="M28" s="201">
        <f t="shared" si="13"/>
        <v>7655860</v>
      </c>
      <c r="N28" s="201">
        <f t="shared" si="13"/>
        <v>0</v>
      </c>
      <c r="O28" s="201">
        <f>O29+O30+O31</f>
        <v>45903905.459999993</v>
      </c>
    </row>
    <row r="29" spans="1:16" ht="33.75" customHeight="1" x14ac:dyDescent="0.3">
      <c r="A29" s="394" t="s">
        <v>50</v>
      </c>
      <c r="B29" s="395"/>
      <c r="C29" s="395"/>
      <c r="D29" s="396"/>
      <c r="E29" s="202">
        <f>E33</f>
        <v>0</v>
      </c>
      <c r="F29" s="202">
        <f t="shared" ref="F29:N29" si="14">F33</f>
        <v>0</v>
      </c>
      <c r="G29" s="202">
        <f t="shared" si="14"/>
        <v>0</v>
      </c>
      <c r="H29" s="203">
        <f t="shared" si="14"/>
        <v>0</v>
      </c>
      <c r="I29" s="203">
        <f t="shared" si="14"/>
        <v>0</v>
      </c>
      <c r="J29" s="203">
        <f t="shared" si="14"/>
        <v>0</v>
      </c>
      <c r="K29" s="203">
        <f t="shared" si="14"/>
        <v>0</v>
      </c>
      <c r="L29" s="203">
        <f t="shared" si="14"/>
        <v>0</v>
      </c>
      <c r="M29" s="203">
        <f t="shared" si="14"/>
        <v>0</v>
      </c>
      <c r="N29" s="203">
        <f t="shared" si="14"/>
        <v>0</v>
      </c>
      <c r="O29" s="203">
        <f>O33</f>
        <v>0</v>
      </c>
    </row>
    <row r="30" spans="1:16" ht="30" customHeight="1" x14ac:dyDescent="0.3">
      <c r="A30" s="394" t="s">
        <v>236</v>
      </c>
      <c r="B30" s="395"/>
      <c r="C30" s="395"/>
      <c r="D30" s="396"/>
      <c r="E30" s="202">
        <f>E34</f>
        <v>0</v>
      </c>
      <c r="F30" s="202">
        <f t="shared" ref="F30:N30" si="15">F34</f>
        <v>0</v>
      </c>
      <c r="G30" s="202">
        <f t="shared" si="15"/>
        <v>0</v>
      </c>
      <c r="H30" s="203">
        <f t="shared" si="15"/>
        <v>0</v>
      </c>
      <c r="I30" s="203">
        <f t="shared" si="15"/>
        <v>117737.87</v>
      </c>
      <c r="J30" s="203">
        <f t="shared" si="15"/>
        <v>0</v>
      </c>
      <c r="K30" s="203">
        <f t="shared" si="15"/>
        <v>0</v>
      </c>
      <c r="L30" s="203">
        <f t="shared" si="15"/>
        <v>0</v>
      </c>
      <c r="M30" s="203">
        <f t="shared" si="15"/>
        <v>0</v>
      </c>
      <c r="N30" s="203">
        <f t="shared" si="15"/>
        <v>0</v>
      </c>
      <c r="O30" s="203">
        <f>O34</f>
        <v>117737.87</v>
      </c>
    </row>
    <row r="31" spans="1:16" ht="30.75" customHeight="1" x14ac:dyDescent="0.3">
      <c r="A31" s="394" t="s">
        <v>235</v>
      </c>
      <c r="B31" s="395"/>
      <c r="C31" s="395"/>
      <c r="D31" s="396"/>
      <c r="E31" s="202">
        <f>E36</f>
        <v>0</v>
      </c>
      <c r="F31" s="202">
        <f t="shared" ref="F31:G31" si="16">F36</f>
        <v>0</v>
      </c>
      <c r="G31" s="202">
        <f t="shared" si="16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7">K36+K35</f>
        <v>9120801.5099999998</v>
      </c>
      <c r="L31" s="203">
        <f t="shared" si="17"/>
        <v>7572830</v>
      </c>
      <c r="M31" s="203">
        <f t="shared" si="17"/>
        <v>7655860</v>
      </c>
      <c r="N31" s="203">
        <f t="shared" si="17"/>
        <v>0</v>
      </c>
      <c r="O31" s="203">
        <f>SUM(E31:N31)</f>
        <v>45786167.589999996</v>
      </c>
    </row>
    <row r="32" spans="1:16" ht="37.5" customHeight="1" x14ac:dyDescent="0.3">
      <c r="A32" s="359" t="s">
        <v>8</v>
      </c>
      <c r="B32" s="324" t="s">
        <v>259</v>
      </c>
      <c r="C32" s="343" t="s">
        <v>276</v>
      </c>
      <c r="D32" s="204" t="s">
        <v>238</v>
      </c>
      <c r="E32" s="205">
        <f>SUM(E33:E36)</f>
        <v>0</v>
      </c>
      <c r="F32" s="205">
        <f t="shared" ref="F32:N32" si="18">SUM(F33:F36)</f>
        <v>0</v>
      </c>
      <c r="G32" s="205">
        <f t="shared" si="18"/>
        <v>0</v>
      </c>
      <c r="H32" s="206">
        <f t="shared" si="18"/>
        <v>6395763.4199999999</v>
      </c>
      <c r="I32" s="206">
        <f>SUM(I33:I36)</f>
        <v>6860299.5300000003</v>
      </c>
      <c r="J32" s="206">
        <f t="shared" si="18"/>
        <v>8298351</v>
      </c>
      <c r="K32" s="206">
        <f t="shared" si="18"/>
        <v>9120801.5099999998</v>
      </c>
      <c r="L32" s="206">
        <f t="shared" si="18"/>
        <v>7572830</v>
      </c>
      <c r="M32" s="206">
        <f t="shared" si="18"/>
        <v>7655860</v>
      </c>
      <c r="N32" s="206">
        <f t="shared" si="18"/>
        <v>0</v>
      </c>
      <c r="O32" s="206">
        <f>SUM(O33:O36)</f>
        <v>45903905.459999993</v>
      </c>
    </row>
    <row r="33" spans="1:15" ht="53.25" customHeight="1" x14ac:dyDescent="0.3">
      <c r="A33" s="360"/>
      <c r="B33" s="325"/>
      <c r="C33" s="344"/>
      <c r="D33" s="207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72" customHeight="1" x14ac:dyDescent="0.3">
      <c r="A34" s="360"/>
      <c r="B34" s="325"/>
      <c r="C34" s="344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60"/>
      <c r="B35" s="325"/>
      <c r="C35" s="344"/>
      <c r="D35" s="212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93" customHeight="1" thickBot="1" x14ac:dyDescent="0.35">
      <c r="A36" s="360"/>
      <c r="B36" s="325"/>
      <c r="C36" s="344"/>
      <c r="D36" s="212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73" t="s">
        <v>260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75"/>
    </row>
    <row r="38" spans="1:15" ht="32.25" customHeight="1" x14ac:dyDescent="0.3">
      <c r="A38" s="361" t="s">
        <v>238</v>
      </c>
      <c r="B38" s="372"/>
      <c r="C38" s="372"/>
      <c r="D38" s="362"/>
      <c r="E38" s="201">
        <f>E39+E40+E41</f>
        <v>200000</v>
      </c>
      <c r="F38" s="201">
        <f t="shared" ref="F38:N38" si="19">F39+F40+F41</f>
        <v>271520</v>
      </c>
      <c r="G38" s="201">
        <f t="shared" si="19"/>
        <v>39200</v>
      </c>
      <c r="H38" s="201">
        <f t="shared" si="19"/>
        <v>160341</v>
      </c>
      <c r="I38" s="201">
        <f t="shared" si="19"/>
        <v>200000</v>
      </c>
      <c r="J38" s="201">
        <f t="shared" si="19"/>
        <v>200000</v>
      </c>
      <c r="K38" s="201">
        <f t="shared" si="19"/>
        <v>200000</v>
      </c>
      <c r="L38" s="201">
        <f t="shared" si="19"/>
        <v>0</v>
      </c>
      <c r="M38" s="201">
        <f t="shared" si="19"/>
        <v>0</v>
      </c>
      <c r="N38" s="201">
        <f t="shared" si="19"/>
        <v>0</v>
      </c>
      <c r="O38" s="201">
        <f>O39+O40+O41</f>
        <v>1271061</v>
      </c>
    </row>
    <row r="39" spans="1:15" ht="36.75" customHeight="1" x14ac:dyDescent="0.3">
      <c r="A39" s="394" t="s">
        <v>50</v>
      </c>
      <c r="B39" s="395"/>
      <c r="C39" s="395"/>
      <c r="D39" s="396"/>
      <c r="E39" s="203">
        <f>E43</f>
        <v>0</v>
      </c>
      <c r="F39" s="203">
        <f t="shared" ref="F39:O39" si="20">F43</f>
        <v>0</v>
      </c>
      <c r="G39" s="203">
        <f t="shared" si="20"/>
        <v>0</v>
      </c>
      <c r="H39" s="203">
        <f t="shared" si="20"/>
        <v>0</v>
      </c>
      <c r="I39" s="203">
        <f t="shared" si="20"/>
        <v>0</v>
      </c>
      <c r="J39" s="203">
        <f t="shared" si="20"/>
        <v>0</v>
      </c>
      <c r="K39" s="203">
        <f t="shared" si="20"/>
        <v>0</v>
      </c>
      <c r="L39" s="203">
        <f t="shared" si="20"/>
        <v>0</v>
      </c>
      <c r="M39" s="203">
        <f t="shared" si="20"/>
        <v>0</v>
      </c>
      <c r="N39" s="203">
        <f t="shared" si="20"/>
        <v>0</v>
      </c>
      <c r="O39" s="203">
        <f t="shared" si="20"/>
        <v>0</v>
      </c>
    </row>
    <row r="40" spans="1:15" ht="25.5" customHeight="1" x14ac:dyDescent="0.3">
      <c r="A40" s="394" t="s">
        <v>236</v>
      </c>
      <c r="B40" s="395"/>
      <c r="C40" s="395"/>
      <c r="D40" s="396"/>
      <c r="E40" s="203">
        <f>E44</f>
        <v>0</v>
      </c>
      <c r="F40" s="203">
        <f t="shared" ref="F40:O40" si="21">F44</f>
        <v>0</v>
      </c>
      <c r="G40" s="203">
        <f t="shared" si="21"/>
        <v>0</v>
      </c>
      <c r="H40" s="203">
        <f t="shared" si="21"/>
        <v>0</v>
      </c>
      <c r="I40" s="203">
        <f t="shared" si="21"/>
        <v>0</v>
      </c>
      <c r="J40" s="203">
        <f t="shared" si="21"/>
        <v>0</v>
      </c>
      <c r="K40" s="203">
        <f t="shared" si="21"/>
        <v>0</v>
      </c>
      <c r="L40" s="203">
        <f t="shared" si="21"/>
        <v>0</v>
      </c>
      <c r="M40" s="203">
        <f t="shared" si="21"/>
        <v>0</v>
      </c>
      <c r="N40" s="203">
        <f t="shared" si="21"/>
        <v>0</v>
      </c>
      <c r="O40" s="203">
        <f t="shared" si="21"/>
        <v>0</v>
      </c>
    </row>
    <row r="41" spans="1:15" ht="30.75" customHeight="1" x14ac:dyDescent="0.3">
      <c r="A41" s="394" t="s">
        <v>235</v>
      </c>
      <c r="B41" s="395"/>
      <c r="C41" s="395"/>
      <c r="D41" s="396"/>
      <c r="E41" s="203">
        <f>E45</f>
        <v>200000</v>
      </c>
      <c r="F41" s="203">
        <f t="shared" ref="F41:N41" si="22">F45</f>
        <v>271520</v>
      </c>
      <c r="G41" s="203">
        <f t="shared" si="22"/>
        <v>39200</v>
      </c>
      <c r="H41" s="203">
        <f t="shared" si="22"/>
        <v>160341</v>
      </c>
      <c r="I41" s="203">
        <f t="shared" si="22"/>
        <v>200000</v>
      </c>
      <c r="J41" s="203">
        <f t="shared" si="22"/>
        <v>200000</v>
      </c>
      <c r="K41" s="203">
        <f t="shared" si="22"/>
        <v>200000</v>
      </c>
      <c r="L41" s="203">
        <f t="shared" si="22"/>
        <v>0</v>
      </c>
      <c r="M41" s="203">
        <f t="shared" si="22"/>
        <v>0</v>
      </c>
      <c r="N41" s="203">
        <f t="shared" si="22"/>
        <v>0</v>
      </c>
      <c r="O41" s="203">
        <f>O45</f>
        <v>1271061</v>
      </c>
    </row>
    <row r="42" spans="1:15" ht="54.6" customHeight="1" x14ac:dyDescent="0.3">
      <c r="A42" s="324" t="s">
        <v>32</v>
      </c>
      <c r="B42" s="324" t="s">
        <v>306</v>
      </c>
      <c r="C42" s="343" t="s">
        <v>243</v>
      </c>
      <c r="D42" s="204" t="s">
        <v>238</v>
      </c>
      <c r="E42" s="206">
        <f>E43+E44+E45</f>
        <v>200000</v>
      </c>
      <c r="F42" s="206">
        <f t="shared" ref="F42:N42" si="23">F43+F44+F45</f>
        <v>271520</v>
      </c>
      <c r="G42" s="206">
        <f t="shared" si="23"/>
        <v>39200</v>
      </c>
      <c r="H42" s="206">
        <f t="shared" si="23"/>
        <v>160341</v>
      </c>
      <c r="I42" s="206">
        <f t="shared" si="23"/>
        <v>200000</v>
      </c>
      <c r="J42" s="206">
        <f t="shared" si="23"/>
        <v>200000</v>
      </c>
      <c r="K42" s="206">
        <f t="shared" si="23"/>
        <v>200000</v>
      </c>
      <c r="L42" s="206">
        <f t="shared" si="23"/>
        <v>0</v>
      </c>
      <c r="M42" s="206">
        <f t="shared" si="23"/>
        <v>0</v>
      </c>
      <c r="N42" s="206">
        <f t="shared" si="23"/>
        <v>0</v>
      </c>
      <c r="O42" s="206">
        <f>O43+O44+O45</f>
        <v>1271061</v>
      </c>
    </row>
    <row r="43" spans="1:15" ht="49.15" customHeight="1" x14ac:dyDescent="0.3">
      <c r="A43" s="325"/>
      <c r="B43" s="325"/>
      <c r="C43" s="344"/>
      <c r="D43" s="207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5"/>
      <c r="B44" s="325"/>
      <c r="C44" s="344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5"/>
      <c r="B45" s="325"/>
      <c r="C45" s="344"/>
      <c r="D45" s="212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73" t="s">
        <v>265</v>
      </c>
      <c r="B46" s="374"/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74"/>
      <c r="N46" s="374"/>
      <c r="O46" s="375"/>
    </row>
    <row r="47" spans="1:15" ht="28.5" customHeight="1" x14ac:dyDescent="0.3">
      <c r="A47" s="361" t="s">
        <v>238</v>
      </c>
      <c r="B47" s="372"/>
      <c r="C47" s="372"/>
      <c r="D47" s="362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24">I48+I49+I50</f>
        <v>1317638.3900000001</v>
      </c>
      <c r="J47" s="217">
        <f t="shared" si="24"/>
        <v>1462000</v>
      </c>
      <c r="K47" s="217">
        <f t="shared" si="24"/>
        <v>1045936.36</v>
      </c>
      <c r="L47" s="217">
        <f t="shared" si="24"/>
        <v>0</v>
      </c>
      <c r="M47" s="217">
        <f t="shared" si="24"/>
        <v>0</v>
      </c>
      <c r="N47" s="217">
        <f t="shared" si="24"/>
        <v>0</v>
      </c>
      <c r="O47" s="217">
        <f>O48+O49+O50</f>
        <v>5967268.6900000004</v>
      </c>
    </row>
    <row r="48" spans="1:15" ht="30" customHeight="1" x14ac:dyDescent="0.3">
      <c r="A48" s="394" t="s">
        <v>50</v>
      </c>
      <c r="B48" s="395"/>
      <c r="C48" s="395"/>
      <c r="D48" s="396"/>
      <c r="E48" s="202">
        <f>E52</f>
        <v>0</v>
      </c>
      <c r="F48" s="202">
        <f t="shared" ref="F48:N48" si="25">F52</f>
        <v>0</v>
      </c>
      <c r="G48" s="203">
        <f t="shared" si="25"/>
        <v>0</v>
      </c>
      <c r="H48" s="203">
        <f t="shared" si="25"/>
        <v>0</v>
      </c>
      <c r="I48" s="203">
        <f t="shared" si="25"/>
        <v>0</v>
      </c>
      <c r="J48" s="203">
        <f t="shared" si="25"/>
        <v>0</v>
      </c>
      <c r="K48" s="203">
        <f t="shared" si="25"/>
        <v>0</v>
      </c>
      <c r="L48" s="203">
        <f t="shared" si="25"/>
        <v>0</v>
      </c>
      <c r="M48" s="203">
        <f t="shared" si="25"/>
        <v>0</v>
      </c>
      <c r="N48" s="203">
        <f t="shared" si="25"/>
        <v>0</v>
      </c>
      <c r="O48" s="203">
        <f>SUM(E48:N48)</f>
        <v>0</v>
      </c>
    </row>
    <row r="49" spans="1:16" ht="30.75" customHeight="1" x14ac:dyDescent="0.3">
      <c r="A49" s="394" t="s">
        <v>236</v>
      </c>
      <c r="B49" s="395"/>
      <c r="C49" s="395"/>
      <c r="D49" s="396"/>
      <c r="E49" s="202">
        <f>E53</f>
        <v>0</v>
      </c>
      <c r="F49" s="202">
        <f t="shared" ref="F49:N49" si="26">F53</f>
        <v>0</v>
      </c>
      <c r="G49" s="203">
        <f t="shared" si="26"/>
        <v>0</v>
      </c>
      <c r="H49" s="203">
        <f t="shared" si="26"/>
        <v>0</v>
      </c>
      <c r="I49" s="203">
        <f t="shared" si="26"/>
        <v>0</v>
      </c>
      <c r="J49" s="203">
        <f t="shared" si="26"/>
        <v>0</v>
      </c>
      <c r="K49" s="203">
        <f t="shared" si="26"/>
        <v>0</v>
      </c>
      <c r="L49" s="203">
        <f t="shared" si="26"/>
        <v>0</v>
      </c>
      <c r="M49" s="203">
        <f t="shared" si="26"/>
        <v>0</v>
      </c>
      <c r="N49" s="203">
        <f t="shared" si="26"/>
        <v>0</v>
      </c>
      <c r="O49" s="203">
        <f>SUM(E49:N49)</f>
        <v>0</v>
      </c>
    </row>
    <row r="50" spans="1:16" ht="39.75" customHeight="1" x14ac:dyDescent="0.3">
      <c r="A50" s="394" t="s">
        <v>302</v>
      </c>
      <c r="B50" s="395"/>
      <c r="C50" s="395"/>
      <c r="D50" s="396"/>
      <c r="E50" s="202">
        <f>E55</f>
        <v>0</v>
      </c>
      <c r="F50" s="202">
        <f t="shared" ref="F50:N50" si="27">F55</f>
        <v>0</v>
      </c>
      <c r="G50" s="203">
        <f t="shared" si="27"/>
        <v>695000</v>
      </c>
      <c r="H50" s="203">
        <f>H55+H54</f>
        <v>1446693.94</v>
      </c>
      <c r="I50" s="203">
        <f t="shared" ref="I50:K50" si="28">I55+I54</f>
        <v>1317638.3900000001</v>
      </c>
      <c r="J50" s="218">
        <f t="shared" si="28"/>
        <v>1462000</v>
      </c>
      <c r="K50" s="203">
        <f t="shared" si="28"/>
        <v>1045936.36</v>
      </c>
      <c r="L50" s="203">
        <f t="shared" si="27"/>
        <v>0</v>
      </c>
      <c r="M50" s="203">
        <f t="shared" si="27"/>
        <v>0</v>
      </c>
      <c r="N50" s="203">
        <f t="shared" si="27"/>
        <v>0</v>
      </c>
      <c r="O50" s="203">
        <f>SUM(E50:N50)</f>
        <v>5967268.6900000004</v>
      </c>
    </row>
    <row r="51" spans="1:16" ht="47.25" customHeight="1" x14ac:dyDescent="0.3">
      <c r="A51" s="324" t="s">
        <v>261</v>
      </c>
      <c r="B51" s="324" t="s">
        <v>262</v>
      </c>
      <c r="C51" s="343" t="s">
        <v>243</v>
      </c>
      <c r="D51" s="204" t="s">
        <v>238</v>
      </c>
      <c r="E51" s="205">
        <f>SUM(E52:E55)</f>
        <v>0</v>
      </c>
      <c r="F51" s="205">
        <f t="shared" ref="F51:N51" si="29">SUM(F52:F55)</f>
        <v>0</v>
      </c>
      <c r="G51" s="206">
        <f t="shared" si="29"/>
        <v>695000</v>
      </c>
      <c r="H51" s="206">
        <f>SUM(H52:H55)</f>
        <v>1446693.94</v>
      </c>
      <c r="I51" s="206">
        <f t="shared" si="29"/>
        <v>1317638.3900000001</v>
      </c>
      <c r="J51" s="206">
        <f t="shared" si="29"/>
        <v>1462000</v>
      </c>
      <c r="K51" s="206">
        <f t="shared" si="29"/>
        <v>1045936.36</v>
      </c>
      <c r="L51" s="206">
        <f t="shared" si="29"/>
        <v>0</v>
      </c>
      <c r="M51" s="206">
        <f t="shared" si="29"/>
        <v>0</v>
      </c>
      <c r="N51" s="206">
        <f t="shared" si="29"/>
        <v>0</v>
      </c>
      <c r="O51" s="206">
        <f>SUM(O52:O55)</f>
        <v>5967268.6899999995</v>
      </c>
    </row>
    <row r="52" spans="1:16" ht="58.5" customHeight="1" x14ac:dyDescent="0.3">
      <c r="A52" s="325"/>
      <c r="B52" s="325"/>
      <c r="C52" s="344"/>
      <c r="D52" s="207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5"/>
      <c r="B53" s="325"/>
      <c r="C53" s="344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5"/>
      <c r="B54" s="325"/>
      <c r="C54" s="344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25"/>
      <c r="B55" s="325"/>
      <c r="C55" s="344"/>
      <c r="D55" s="212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3" t="s">
        <v>307</v>
      </c>
      <c r="B56" s="374"/>
      <c r="C56" s="374"/>
      <c r="D56" s="374"/>
      <c r="E56" s="374"/>
      <c r="F56" s="374"/>
      <c r="G56" s="374"/>
      <c r="H56" s="374"/>
      <c r="I56" s="374"/>
      <c r="J56" s="374"/>
      <c r="K56" s="374"/>
      <c r="L56" s="374"/>
      <c r="M56" s="374"/>
      <c r="N56" s="374"/>
      <c r="O56" s="375"/>
    </row>
    <row r="57" spans="1:16" ht="31.5" customHeight="1" x14ac:dyDescent="0.3">
      <c r="A57" s="354" t="s">
        <v>238</v>
      </c>
      <c r="B57" s="376"/>
      <c r="C57" s="376"/>
      <c r="D57" s="357"/>
      <c r="E57" s="220">
        <f>E58+E59+E60</f>
        <v>0</v>
      </c>
      <c r="F57" s="221">
        <f t="shared" ref="F57:N57" si="30">F58+F59+F60</f>
        <v>8752105</v>
      </c>
      <c r="G57" s="221">
        <f t="shared" si="30"/>
        <v>6293552</v>
      </c>
      <c r="H57" s="221">
        <f t="shared" si="30"/>
        <v>8908554.2699999996</v>
      </c>
      <c r="I57" s="221">
        <f t="shared" si="30"/>
        <v>3295616</v>
      </c>
      <c r="J57" s="221">
        <f>J58+J59+J60</f>
        <v>38893053.409999996</v>
      </c>
      <c r="K57" s="221">
        <f t="shared" si="30"/>
        <v>6271926.0599999996</v>
      </c>
      <c r="L57" s="221">
        <f t="shared" si="30"/>
        <v>0</v>
      </c>
      <c r="M57" s="221">
        <f t="shared" si="30"/>
        <v>0</v>
      </c>
      <c r="N57" s="221">
        <f t="shared" si="30"/>
        <v>0</v>
      </c>
      <c r="O57" s="221">
        <f>O58+O59+O60</f>
        <v>72414806.739999995</v>
      </c>
    </row>
    <row r="58" spans="1:16" ht="36.75" customHeight="1" x14ac:dyDescent="0.3">
      <c r="A58" s="348" t="s">
        <v>50</v>
      </c>
      <c r="B58" s="349"/>
      <c r="C58" s="349"/>
      <c r="D58" s="350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31">I62+I66+I86+I102+I117+I147+I160</f>
        <v>0</v>
      </c>
      <c r="J58" s="223">
        <f t="shared" si="31"/>
        <v>0</v>
      </c>
      <c r="K58" s="223">
        <f t="shared" si="31"/>
        <v>0</v>
      </c>
      <c r="L58" s="223">
        <f t="shared" si="31"/>
        <v>0</v>
      </c>
      <c r="M58" s="223">
        <f t="shared" si="31"/>
        <v>0</v>
      </c>
      <c r="N58" s="223">
        <f t="shared" si="31"/>
        <v>0</v>
      </c>
      <c r="O58" s="223">
        <f>SUM(E58:N58)</f>
        <v>0</v>
      </c>
    </row>
    <row r="59" spans="1:16" s="181" customFormat="1" ht="42.75" customHeight="1" x14ac:dyDescent="0.3">
      <c r="A59" s="348" t="s">
        <v>236</v>
      </c>
      <c r="B59" s="349"/>
      <c r="C59" s="349"/>
      <c r="D59" s="350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48" t="s">
        <v>302</v>
      </c>
      <c r="B60" s="349"/>
      <c r="C60" s="349"/>
      <c r="D60" s="350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K64+K68+K88+K104+K119+K149+K153+K157+K158+K162+K163+K166+K171+K175</f>
        <v>271926.06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11076710.76</v>
      </c>
    </row>
    <row r="61" spans="1:16" ht="36" customHeight="1" x14ac:dyDescent="0.3">
      <c r="A61" s="366" t="s">
        <v>263</v>
      </c>
      <c r="B61" s="319" t="s">
        <v>244</v>
      </c>
      <c r="C61" s="339" t="s">
        <v>243</v>
      </c>
      <c r="D61" s="204" t="s">
        <v>238</v>
      </c>
      <c r="E61" s="224">
        <f>E62+E63+E64</f>
        <v>0</v>
      </c>
      <c r="F61" s="225">
        <f t="shared" ref="F61:N61" si="32">F62+F63+F64</f>
        <v>544794</v>
      </c>
      <c r="G61" s="225">
        <f t="shared" si="32"/>
        <v>0</v>
      </c>
      <c r="H61" s="225">
        <f t="shared" si="32"/>
        <v>0</v>
      </c>
      <c r="I61" s="225">
        <f t="shared" si="32"/>
        <v>0</v>
      </c>
      <c r="J61" s="225">
        <f t="shared" si="32"/>
        <v>0</v>
      </c>
      <c r="K61" s="225">
        <f t="shared" si="32"/>
        <v>0</v>
      </c>
      <c r="L61" s="225">
        <f t="shared" si="32"/>
        <v>0</v>
      </c>
      <c r="M61" s="225">
        <f t="shared" si="32"/>
        <v>0</v>
      </c>
      <c r="N61" s="225">
        <f t="shared" si="32"/>
        <v>0</v>
      </c>
      <c r="O61" s="225">
        <f>O62+O63+O64</f>
        <v>544794</v>
      </c>
    </row>
    <row r="62" spans="1:16" ht="40.5" customHeight="1" x14ac:dyDescent="0.3">
      <c r="A62" s="338"/>
      <c r="B62" s="323"/>
      <c r="C62" s="340"/>
      <c r="D62" s="207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38"/>
      <c r="B63" s="323"/>
      <c r="C63" s="340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4"/>
      <c r="B64" s="320"/>
      <c r="C64" s="357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6" t="s">
        <v>267</v>
      </c>
      <c r="B65" s="319" t="s">
        <v>245</v>
      </c>
      <c r="C65" s="339"/>
      <c r="D65" s="204" t="s">
        <v>238</v>
      </c>
      <c r="E65" s="224">
        <f>E66+E67+E68</f>
        <v>0</v>
      </c>
      <c r="F65" s="225">
        <f t="shared" ref="F65:O65" si="33">F66+F67+F68</f>
        <v>8207311</v>
      </c>
      <c r="G65" s="225">
        <f t="shared" si="33"/>
        <v>4800000</v>
      </c>
      <c r="H65" s="225">
        <f t="shared" si="33"/>
        <v>0</v>
      </c>
      <c r="I65" s="225">
        <f t="shared" si="33"/>
        <v>0</v>
      </c>
      <c r="J65" s="225">
        <f t="shared" si="33"/>
        <v>0</v>
      </c>
      <c r="K65" s="225">
        <f t="shared" si="33"/>
        <v>0</v>
      </c>
      <c r="L65" s="225">
        <f t="shared" si="33"/>
        <v>0</v>
      </c>
      <c r="M65" s="225">
        <f t="shared" si="33"/>
        <v>0</v>
      </c>
      <c r="N65" s="225">
        <f t="shared" si="33"/>
        <v>0</v>
      </c>
      <c r="O65" s="225">
        <f t="shared" si="33"/>
        <v>13007311</v>
      </c>
    </row>
    <row r="66" spans="1:15" s="184" customFormat="1" ht="37.5" customHeight="1" x14ac:dyDescent="0.3">
      <c r="A66" s="338"/>
      <c r="B66" s="323"/>
      <c r="C66" s="340"/>
      <c r="D66" s="207" t="s">
        <v>50</v>
      </c>
      <c r="E66" s="226">
        <f>E70+E74+E78+E82</f>
        <v>0</v>
      </c>
      <c r="F66" s="227">
        <f t="shared" ref="F66:N66" si="34">F70+F74+F78+F82</f>
        <v>0</v>
      </c>
      <c r="G66" s="227">
        <f t="shared" si="34"/>
        <v>0</v>
      </c>
      <c r="H66" s="227">
        <f t="shared" si="34"/>
        <v>0</v>
      </c>
      <c r="I66" s="227">
        <f t="shared" si="34"/>
        <v>0</v>
      </c>
      <c r="J66" s="227">
        <f t="shared" si="34"/>
        <v>0</v>
      </c>
      <c r="K66" s="227">
        <f t="shared" si="34"/>
        <v>0</v>
      </c>
      <c r="L66" s="227">
        <f t="shared" si="34"/>
        <v>0</v>
      </c>
      <c r="M66" s="227">
        <f t="shared" si="34"/>
        <v>0</v>
      </c>
      <c r="N66" s="227">
        <f t="shared" si="34"/>
        <v>0</v>
      </c>
      <c r="O66" s="227">
        <f>SUM(F66:N66)</f>
        <v>0</v>
      </c>
    </row>
    <row r="67" spans="1:15" s="185" customFormat="1" ht="73.5" customHeight="1" x14ac:dyDescent="0.3">
      <c r="A67" s="338"/>
      <c r="B67" s="323"/>
      <c r="C67" s="340"/>
      <c r="D67" s="204" t="s">
        <v>236</v>
      </c>
      <c r="E67" s="224">
        <f>E71+E75+E79+E83</f>
        <v>0</v>
      </c>
      <c r="F67" s="225">
        <f t="shared" ref="F67:N67" si="35">F71+F75+F79+F83</f>
        <v>7303655</v>
      </c>
      <c r="G67" s="225">
        <f t="shared" si="35"/>
        <v>4776000</v>
      </c>
      <c r="H67" s="225">
        <f t="shared" si="35"/>
        <v>0</v>
      </c>
      <c r="I67" s="225">
        <f t="shared" si="35"/>
        <v>0</v>
      </c>
      <c r="J67" s="225">
        <f t="shared" si="35"/>
        <v>0</v>
      </c>
      <c r="K67" s="225">
        <f t="shared" si="35"/>
        <v>0</v>
      </c>
      <c r="L67" s="225">
        <f t="shared" si="35"/>
        <v>0</v>
      </c>
      <c r="M67" s="225">
        <f t="shared" si="35"/>
        <v>0</v>
      </c>
      <c r="N67" s="225">
        <f t="shared" si="35"/>
        <v>0</v>
      </c>
      <c r="O67" s="227">
        <f>SUM(F67:N67)</f>
        <v>12079655</v>
      </c>
    </row>
    <row r="68" spans="1:15" s="186" customFormat="1" ht="94.5" customHeight="1" x14ac:dyDescent="0.3">
      <c r="A68" s="354"/>
      <c r="B68" s="320"/>
      <c r="C68" s="357"/>
      <c r="D68" s="204" t="s">
        <v>235</v>
      </c>
      <c r="E68" s="224">
        <f>E72+E76+E80+E84</f>
        <v>0</v>
      </c>
      <c r="F68" s="225">
        <f t="shared" ref="F68:N68" si="36">F72+F76+F80+F84</f>
        <v>903656</v>
      </c>
      <c r="G68" s="225">
        <f t="shared" si="36"/>
        <v>24000</v>
      </c>
      <c r="H68" s="225">
        <f t="shared" si="36"/>
        <v>0</v>
      </c>
      <c r="I68" s="225">
        <f t="shared" si="36"/>
        <v>0</v>
      </c>
      <c r="J68" s="225">
        <f t="shared" si="36"/>
        <v>0</v>
      </c>
      <c r="K68" s="225">
        <f t="shared" si="36"/>
        <v>0</v>
      </c>
      <c r="L68" s="225">
        <f t="shared" si="36"/>
        <v>0</v>
      </c>
      <c r="M68" s="225">
        <f t="shared" si="36"/>
        <v>0</v>
      </c>
      <c r="N68" s="225">
        <f t="shared" si="36"/>
        <v>0</v>
      </c>
      <c r="O68" s="227">
        <f>SUM(F68:N68)</f>
        <v>927656</v>
      </c>
    </row>
    <row r="69" spans="1:15" s="186" customFormat="1" ht="57.75" customHeight="1" x14ac:dyDescent="0.3">
      <c r="A69" s="359" t="s">
        <v>268</v>
      </c>
      <c r="B69" s="324" t="s">
        <v>295</v>
      </c>
      <c r="C69" s="343" t="s">
        <v>246</v>
      </c>
      <c r="D69" s="204" t="s">
        <v>238</v>
      </c>
      <c r="E69" s="205">
        <f t="shared" ref="E69:N69" si="37">E70+E71+E72</f>
        <v>0</v>
      </c>
      <c r="F69" s="206">
        <f t="shared" si="37"/>
        <v>0</v>
      </c>
      <c r="G69" s="206">
        <f t="shared" si="37"/>
        <v>4800000</v>
      </c>
      <c r="H69" s="206">
        <f t="shared" si="37"/>
        <v>0</v>
      </c>
      <c r="I69" s="206">
        <f t="shared" si="37"/>
        <v>0</v>
      </c>
      <c r="J69" s="206">
        <f t="shared" si="37"/>
        <v>0</v>
      </c>
      <c r="K69" s="206">
        <f t="shared" si="37"/>
        <v>0</v>
      </c>
      <c r="L69" s="206">
        <f t="shared" si="37"/>
        <v>0</v>
      </c>
      <c r="M69" s="206">
        <f t="shared" si="37"/>
        <v>0</v>
      </c>
      <c r="N69" s="206">
        <f t="shared" si="37"/>
        <v>0</v>
      </c>
      <c r="O69" s="206">
        <f>O70+O71+O72</f>
        <v>4800000</v>
      </c>
    </row>
    <row r="70" spans="1:15" s="186" customFormat="1" ht="57.75" customHeight="1" x14ac:dyDescent="0.3">
      <c r="A70" s="360"/>
      <c r="B70" s="325"/>
      <c r="C70" s="344"/>
      <c r="D70" s="207" t="s">
        <v>50</v>
      </c>
      <c r="E70" s="208">
        <f>E78+E82+E86</f>
        <v>0</v>
      </c>
      <c r="F70" s="214">
        <f t="shared" ref="F70:N70" si="38">F78+F82+F86</f>
        <v>0</v>
      </c>
      <c r="G70" s="214">
        <f t="shared" si="38"/>
        <v>0</v>
      </c>
      <c r="H70" s="214">
        <f t="shared" si="38"/>
        <v>0</v>
      </c>
      <c r="I70" s="214">
        <f t="shared" si="38"/>
        <v>0</v>
      </c>
      <c r="J70" s="214">
        <f t="shared" si="38"/>
        <v>0</v>
      </c>
      <c r="K70" s="214">
        <f t="shared" si="38"/>
        <v>0</v>
      </c>
      <c r="L70" s="214">
        <f t="shared" si="38"/>
        <v>0</v>
      </c>
      <c r="M70" s="214">
        <f t="shared" si="38"/>
        <v>0</v>
      </c>
      <c r="N70" s="214">
        <f t="shared" si="38"/>
        <v>0</v>
      </c>
      <c r="O70" s="214">
        <f>SUM(E70:N70)</f>
        <v>0</v>
      </c>
    </row>
    <row r="71" spans="1:15" s="186" customFormat="1" ht="82.5" customHeight="1" x14ac:dyDescent="0.3">
      <c r="A71" s="360"/>
      <c r="B71" s="325"/>
      <c r="C71" s="344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ref="H71:N71" si="39">H79+H83+H87</f>
        <v>0</v>
      </c>
      <c r="I71" s="206">
        <v>0</v>
      </c>
      <c r="J71" s="206">
        <f t="shared" si="39"/>
        <v>0</v>
      </c>
      <c r="K71" s="206">
        <f t="shared" si="39"/>
        <v>0</v>
      </c>
      <c r="L71" s="206">
        <f t="shared" si="39"/>
        <v>0</v>
      </c>
      <c r="M71" s="206">
        <f t="shared" si="39"/>
        <v>0</v>
      </c>
      <c r="N71" s="206">
        <f t="shared" si="39"/>
        <v>0</v>
      </c>
      <c r="O71" s="214">
        <f>SUM(E71:N71)</f>
        <v>4776000</v>
      </c>
    </row>
    <row r="72" spans="1:15" s="186" customFormat="1" ht="90.75" customHeight="1" x14ac:dyDescent="0.3">
      <c r="A72" s="361"/>
      <c r="B72" s="326"/>
      <c r="C72" s="362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ref="J72:N72" si="40">J80+J84+J88</f>
        <v>0</v>
      </c>
      <c r="K72" s="206">
        <f t="shared" si="40"/>
        <v>0</v>
      </c>
      <c r="L72" s="206">
        <f t="shared" si="40"/>
        <v>0</v>
      </c>
      <c r="M72" s="206">
        <f t="shared" si="40"/>
        <v>0</v>
      </c>
      <c r="N72" s="206">
        <f t="shared" si="40"/>
        <v>0</v>
      </c>
      <c r="O72" s="214">
        <f>SUM(E72:N72)</f>
        <v>24000</v>
      </c>
    </row>
    <row r="73" spans="1:15" ht="24.75" customHeight="1" x14ac:dyDescent="0.3">
      <c r="A73" s="367" t="s">
        <v>269</v>
      </c>
      <c r="B73" s="324" t="s">
        <v>247</v>
      </c>
      <c r="C73" s="343" t="s">
        <v>246</v>
      </c>
      <c r="D73" s="204" t="s">
        <v>238</v>
      </c>
      <c r="E73" s="205">
        <f>E74+E75+E76</f>
        <v>0</v>
      </c>
      <c r="F73" s="206">
        <f t="shared" ref="F73:O73" si="41">F74+F75+F76</f>
        <v>4800000</v>
      </c>
      <c r="G73" s="206">
        <f t="shared" si="41"/>
        <v>0</v>
      </c>
      <c r="H73" s="206">
        <f t="shared" si="41"/>
        <v>0</v>
      </c>
      <c r="I73" s="206">
        <f t="shared" si="41"/>
        <v>0</v>
      </c>
      <c r="J73" s="206">
        <f t="shared" si="41"/>
        <v>0</v>
      </c>
      <c r="K73" s="206">
        <f t="shared" si="41"/>
        <v>0</v>
      </c>
      <c r="L73" s="206">
        <f t="shared" si="41"/>
        <v>0</v>
      </c>
      <c r="M73" s="206">
        <f t="shared" si="41"/>
        <v>0</v>
      </c>
      <c r="N73" s="206">
        <f t="shared" si="41"/>
        <v>0</v>
      </c>
      <c r="O73" s="206">
        <f t="shared" si="41"/>
        <v>4800000</v>
      </c>
    </row>
    <row r="74" spans="1:15" ht="47.25" customHeight="1" x14ac:dyDescent="0.3">
      <c r="A74" s="360"/>
      <c r="B74" s="325"/>
      <c r="C74" s="344"/>
      <c r="D74" s="207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0"/>
      <c r="B75" s="325"/>
      <c r="C75" s="344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61"/>
      <c r="B76" s="326"/>
      <c r="C76" s="362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67" t="s">
        <v>270</v>
      </c>
      <c r="B77" s="324" t="s">
        <v>248</v>
      </c>
      <c r="C77" s="343" t="s">
        <v>246</v>
      </c>
      <c r="D77" s="204" t="s">
        <v>238</v>
      </c>
      <c r="E77" s="205">
        <f>E78+E79+E80</f>
        <v>0</v>
      </c>
      <c r="F77" s="206">
        <f t="shared" ref="F77:O77" si="42">F78+F79+F80</f>
        <v>3367096</v>
      </c>
      <c r="G77" s="206">
        <f t="shared" si="42"/>
        <v>0</v>
      </c>
      <c r="H77" s="206">
        <f t="shared" si="42"/>
        <v>0</v>
      </c>
      <c r="I77" s="206">
        <f t="shared" si="42"/>
        <v>0</v>
      </c>
      <c r="J77" s="206">
        <f t="shared" si="42"/>
        <v>0</v>
      </c>
      <c r="K77" s="206">
        <f t="shared" si="42"/>
        <v>0</v>
      </c>
      <c r="L77" s="206">
        <f t="shared" si="42"/>
        <v>0</v>
      </c>
      <c r="M77" s="206">
        <f t="shared" si="42"/>
        <v>0</v>
      </c>
      <c r="N77" s="206">
        <f t="shared" si="42"/>
        <v>0</v>
      </c>
      <c r="O77" s="206">
        <f t="shared" si="42"/>
        <v>3367096</v>
      </c>
    </row>
    <row r="78" spans="1:15" ht="42.75" customHeight="1" x14ac:dyDescent="0.3">
      <c r="A78" s="360"/>
      <c r="B78" s="325"/>
      <c r="C78" s="344"/>
      <c r="D78" s="207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0"/>
      <c r="B79" s="325"/>
      <c r="C79" s="344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92.25" customHeight="1" x14ac:dyDescent="0.3">
      <c r="A80" s="361"/>
      <c r="B80" s="326"/>
      <c r="C80" s="362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59" t="s">
        <v>294</v>
      </c>
      <c r="B81" s="324" t="s">
        <v>249</v>
      </c>
      <c r="C81" s="343" t="s">
        <v>251</v>
      </c>
      <c r="D81" s="204" t="s">
        <v>238</v>
      </c>
      <c r="E81" s="205">
        <f>E82+E83+E84</f>
        <v>0</v>
      </c>
      <c r="F81" s="206">
        <f t="shared" ref="F81:O81" si="43">F82+F83+F84</f>
        <v>40215</v>
      </c>
      <c r="G81" s="206">
        <f t="shared" si="43"/>
        <v>0</v>
      </c>
      <c r="H81" s="206">
        <f t="shared" si="43"/>
        <v>0</v>
      </c>
      <c r="I81" s="206">
        <f t="shared" si="43"/>
        <v>0</v>
      </c>
      <c r="J81" s="206">
        <f t="shared" si="43"/>
        <v>0</v>
      </c>
      <c r="K81" s="206">
        <f t="shared" si="43"/>
        <v>0</v>
      </c>
      <c r="L81" s="206">
        <f t="shared" si="43"/>
        <v>0</v>
      </c>
      <c r="M81" s="206">
        <f t="shared" si="43"/>
        <v>0</v>
      </c>
      <c r="N81" s="206">
        <f t="shared" si="43"/>
        <v>0</v>
      </c>
      <c r="O81" s="206">
        <f t="shared" si="43"/>
        <v>40215</v>
      </c>
    </row>
    <row r="82" spans="1:15" ht="57" customHeight="1" x14ac:dyDescent="0.3">
      <c r="A82" s="360"/>
      <c r="B82" s="325"/>
      <c r="C82" s="344"/>
      <c r="D82" s="207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0"/>
      <c r="B83" s="325"/>
      <c r="C83" s="344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61"/>
      <c r="B84" s="326"/>
      <c r="C84" s="362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6" t="s">
        <v>271</v>
      </c>
      <c r="B85" s="319" t="s">
        <v>250</v>
      </c>
      <c r="C85" s="339"/>
      <c r="D85" s="204" t="s">
        <v>238</v>
      </c>
      <c r="E85" s="229">
        <f>E86+E87+E88</f>
        <v>0</v>
      </c>
      <c r="F85" s="230">
        <f t="shared" ref="F85:N85" si="44">F86+F87+F88</f>
        <v>0</v>
      </c>
      <c r="G85" s="230">
        <f t="shared" si="44"/>
        <v>1493552</v>
      </c>
      <c r="H85" s="230">
        <f t="shared" si="44"/>
        <v>0</v>
      </c>
      <c r="I85" s="230">
        <f t="shared" si="44"/>
        <v>0</v>
      </c>
      <c r="J85" s="230">
        <f t="shared" si="44"/>
        <v>0</v>
      </c>
      <c r="K85" s="230">
        <f t="shared" si="44"/>
        <v>0</v>
      </c>
      <c r="L85" s="230">
        <f t="shared" si="44"/>
        <v>0</v>
      </c>
      <c r="M85" s="230">
        <f t="shared" si="44"/>
        <v>0</v>
      </c>
      <c r="N85" s="230">
        <f t="shared" si="44"/>
        <v>0</v>
      </c>
      <c r="O85" s="230">
        <f>O86+O87+O88</f>
        <v>1493552</v>
      </c>
    </row>
    <row r="86" spans="1:15" ht="71.25" customHeight="1" x14ac:dyDescent="0.3">
      <c r="A86" s="338"/>
      <c r="B86" s="323"/>
      <c r="C86" s="340"/>
      <c r="D86" s="207" t="s">
        <v>50</v>
      </c>
      <c r="E86" s="231">
        <f>E90+E94+E98</f>
        <v>0</v>
      </c>
      <c r="F86" s="232">
        <f t="shared" ref="F86:N86" si="45">F90+F94+F98</f>
        <v>0</v>
      </c>
      <c r="G86" s="232">
        <f t="shared" si="45"/>
        <v>0</v>
      </c>
      <c r="H86" s="232">
        <f t="shared" si="45"/>
        <v>0</v>
      </c>
      <c r="I86" s="232">
        <f t="shared" si="45"/>
        <v>0</v>
      </c>
      <c r="J86" s="232">
        <f t="shared" si="45"/>
        <v>0</v>
      </c>
      <c r="K86" s="232">
        <f t="shared" si="45"/>
        <v>0</v>
      </c>
      <c r="L86" s="232">
        <f t="shared" si="45"/>
        <v>0</v>
      </c>
      <c r="M86" s="232">
        <f t="shared" si="45"/>
        <v>0</v>
      </c>
      <c r="N86" s="232">
        <f t="shared" si="45"/>
        <v>0</v>
      </c>
      <c r="O86" s="232">
        <f>SUM(E86:N86)</f>
        <v>0</v>
      </c>
    </row>
    <row r="87" spans="1:15" s="181" customFormat="1" ht="72" customHeight="1" x14ac:dyDescent="0.3">
      <c r="A87" s="338"/>
      <c r="B87" s="323"/>
      <c r="C87" s="340"/>
      <c r="D87" s="204" t="s">
        <v>236</v>
      </c>
      <c r="E87" s="229">
        <f>E91+E95+E99</f>
        <v>0</v>
      </c>
      <c r="F87" s="230">
        <f t="shared" ref="F87:N87" si="46">F91+F95+F99</f>
        <v>0</v>
      </c>
      <c r="G87" s="230">
        <f t="shared" si="46"/>
        <v>0</v>
      </c>
      <c r="H87" s="230">
        <f t="shared" si="46"/>
        <v>0</v>
      </c>
      <c r="I87" s="230">
        <f t="shared" si="46"/>
        <v>0</v>
      </c>
      <c r="J87" s="230">
        <f t="shared" si="46"/>
        <v>0</v>
      </c>
      <c r="K87" s="230">
        <f t="shared" si="46"/>
        <v>0</v>
      </c>
      <c r="L87" s="230">
        <f t="shared" si="46"/>
        <v>0</v>
      </c>
      <c r="M87" s="230">
        <f t="shared" si="46"/>
        <v>0</v>
      </c>
      <c r="N87" s="230">
        <f t="shared" si="46"/>
        <v>0</v>
      </c>
      <c r="O87" s="232">
        <f>SUM(E87:N87)</f>
        <v>0</v>
      </c>
    </row>
    <row r="88" spans="1:15" s="182" customFormat="1" ht="84.75" customHeight="1" x14ac:dyDescent="0.3">
      <c r="A88" s="354"/>
      <c r="B88" s="320"/>
      <c r="C88" s="357"/>
      <c r="D88" s="204" t="s">
        <v>235</v>
      </c>
      <c r="E88" s="229">
        <f>E92+E96+E100</f>
        <v>0</v>
      </c>
      <c r="F88" s="230">
        <f t="shared" ref="F88:N88" si="47">F92+F96+F100</f>
        <v>0</v>
      </c>
      <c r="G88" s="230">
        <f>G92+G96+G100</f>
        <v>1493552</v>
      </c>
      <c r="H88" s="230">
        <f t="shared" si="47"/>
        <v>0</v>
      </c>
      <c r="I88" s="230">
        <f t="shared" si="47"/>
        <v>0</v>
      </c>
      <c r="J88" s="230">
        <f t="shared" si="47"/>
        <v>0</v>
      </c>
      <c r="K88" s="230">
        <f t="shared" si="47"/>
        <v>0</v>
      </c>
      <c r="L88" s="230">
        <f t="shared" si="47"/>
        <v>0</v>
      </c>
      <c r="M88" s="230">
        <f t="shared" si="47"/>
        <v>0</v>
      </c>
      <c r="N88" s="230">
        <f t="shared" si="47"/>
        <v>0</v>
      </c>
      <c r="O88" s="232">
        <f>SUM(E88:N88)</f>
        <v>1493552</v>
      </c>
    </row>
    <row r="89" spans="1:15" ht="32.25" customHeight="1" x14ac:dyDescent="0.3">
      <c r="A89" s="367" t="s">
        <v>272</v>
      </c>
      <c r="B89" s="324" t="s">
        <v>253</v>
      </c>
      <c r="C89" s="343" t="s">
        <v>252</v>
      </c>
      <c r="D89" s="204" t="s">
        <v>238</v>
      </c>
      <c r="E89" s="205">
        <f>E90+E91+E92</f>
        <v>0</v>
      </c>
      <c r="F89" s="206">
        <f t="shared" ref="F89:N89" si="48">F90+F91+F92</f>
        <v>0</v>
      </c>
      <c r="G89" s="206">
        <f t="shared" si="48"/>
        <v>571000</v>
      </c>
      <c r="H89" s="206">
        <f t="shared" si="48"/>
        <v>0</v>
      </c>
      <c r="I89" s="206">
        <f t="shared" si="48"/>
        <v>0</v>
      </c>
      <c r="J89" s="206">
        <f t="shared" si="48"/>
        <v>0</v>
      </c>
      <c r="K89" s="206">
        <f t="shared" si="48"/>
        <v>0</v>
      </c>
      <c r="L89" s="206">
        <f t="shared" si="48"/>
        <v>0</v>
      </c>
      <c r="M89" s="206">
        <f t="shared" si="48"/>
        <v>0</v>
      </c>
      <c r="N89" s="206">
        <f t="shared" si="48"/>
        <v>0</v>
      </c>
      <c r="O89" s="206">
        <f>O90+O91+O92</f>
        <v>571000</v>
      </c>
    </row>
    <row r="90" spans="1:15" ht="44.25" customHeight="1" x14ac:dyDescent="0.3">
      <c r="A90" s="360"/>
      <c r="B90" s="325"/>
      <c r="C90" s="344"/>
      <c r="D90" s="207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0"/>
      <c r="B91" s="325"/>
      <c r="C91" s="344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61"/>
      <c r="B92" s="326"/>
      <c r="C92" s="362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59" t="s">
        <v>273</v>
      </c>
      <c r="B93" s="324" t="s">
        <v>254</v>
      </c>
      <c r="C93" s="343" t="s">
        <v>252</v>
      </c>
      <c r="D93" s="204" t="s">
        <v>238</v>
      </c>
      <c r="E93" s="205">
        <f>E94+E95+E96</f>
        <v>0</v>
      </c>
      <c r="F93" s="206">
        <f t="shared" ref="F93:N93" si="49">F94+F95+F96</f>
        <v>0</v>
      </c>
      <c r="G93" s="206">
        <f t="shared" si="49"/>
        <v>839552</v>
      </c>
      <c r="H93" s="206">
        <f t="shared" si="49"/>
        <v>0</v>
      </c>
      <c r="I93" s="206">
        <f t="shared" si="49"/>
        <v>0</v>
      </c>
      <c r="J93" s="206">
        <f t="shared" si="49"/>
        <v>0</v>
      </c>
      <c r="K93" s="206">
        <f t="shared" si="49"/>
        <v>0</v>
      </c>
      <c r="L93" s="206">
        <f t="shared" si="49"/>
        <v>0</v>
      </c>
      <c r="M93" s="206">
        <f t="shared" si="49"/>
        <v>0</v>
      </c>
      <c r="N93" s="206">
        <f t="shared" si="49"/>
        <v>0</v>
      </c>
      <c r="O93" s="206">
        <f>O94+O95+O96</f>
        <v>839552</v>
      </c>
    </row>
    <row r="94" spans="1:15" s="182" customFormat="1" ht="55.5" customHeight="1" x14ac:dyDescent="0.3">
      <c r="A94" s="360"/>
      <c r="B94" s="325"/>
      <c r="C94" s="344"/>
      <c r="D94" s="207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0"/>
      <c r="B95" s="325"/>
      <c r="C95" s="344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61"/>
      <c r="B96" s="326"/>
      <c r="C96" s="362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59" t="s">
        <v>274</v>
      </c>
      <c r="B97" s="324" t="s">
        <v>255</v>
      </c>
      <c r="C97" s="343" t="s">
        <v>252</v>
      </c>
      <c r="D97" s="204" t="s">
        <v>238</v>
      </c>
      <c r="E97" s="205">
        <f>E98+E99+E100</f>
        <v>0</v>
      </c>
      <c r="F97" s="206">
        <f t="shared" ref="F97:N97" si="50">F98+F99+F100</f>
        <v>0</v>
      </c>
      <c r="G97" s="206">
        <f t="shared" si="50"/>
        <v>83000</v>
      </c>
      <c r="H97" s="206">
        <f t="shared" si="50"/>
        <v>0</v>
      </c>
      <c r="I97" s="206">
        <f t="shared" si="50"/>
        <v>0</v>
      </c>
      <c r="J97" s="206">
        <f t="shared" si="50"/>
        <v>0</v>
      </c>
      <c r="K97" s="206">
        <f t="shared" si="50"/>
        <v>0</v>
      </c>
      <c r="L97" s="206">
        <f t="shared" si="50"/>
        <v>0</v>
      </c>
      <c r="M97" s="206">
        <f t="shared" si="50"/>
        <v>0</v>
      </c>
      <c r="N97" s="206">
        <f t="shared" si="50"/>
        <v>0</v>
      </c>
      <c r="O97" s="206">
        <f>O98+O99+O100</f>
        <v>83000</v>
      </c>
    </row>
    <row r="98" spans="1:15" s="182" customFormat="1" ht="45" customHeight="1" x14ac:dyDescent="0.3">
      <c r="A98" s="360"/>
      <c r="B98" s="325"/>
      <c r="C98" s="344"/>
      <c r="D98" s="207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0"/>
      <c r="B99" s="325"/>
      <c r="C99" s="344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61"/>
      <c r="B100" s="326"/>
      <c r="C100" s="362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6" t="s">
        <v>277</v>
      </c>
      <c r="B101" s="319" t="s">
        <v>347</v>
      </c>
      <c r="C101" s="339"/>
      <c r="D101" s="204" t="s">
        <v>238</v>
      </c>
      <c r="E101" s="229">
        <f>SUM(E102:E104)</f>
        <v>0</v>
      </c>
      <c r="F101" s="229">
        <f t="shared" ref="F101:N101" si="51">SUM(F102:F104)</f>
        <v>0</v>
      </c>
      <c r="G101" s="229">
        <f t="shared" si="51"/>
        <v>0</v>
      </c>
      <c r="H101" s="229">
        <f t="shared" si="51"/>
        <v>800000</v>
      </c>
      <c r="I101" s="229">
        <f t="shared" si="51"/>
        <v>0</v>
      </c>
      <c r="J101" s="233">
        <f>SUM(J102:J104)</f>
        <v>32614888.079999998</v>
      </c>
      <c r="K101" s="233">
        <f t="shared" si="51"/>
        <v>143000</v>
      </c>
      <c r="L101" s="229">
        <f t="shared" si="51"/>
        <v>0</v>
      </c>
      <c r="M101" s="229">
        <f t="shared" si="51"/>
        <v>0</v>
      </c>
      <c r="N101" s="229">
        <f t="shared" si="51"/>
        <v>0</v>
      </c>
      <c r="O101" s="230">
        <f>SUM(O102:O104)</f>
        <v>33557888.079999998</v>
      </c>
    </row>
    <row r="102" spans="1:15" s="182" customFormat="1" ht="48.75" customHeight="1" x14ac:dyDescent="0.3">
      <c r="A102" s="338"/>
      <c r="B102" s="323"/>
      <c r="C102" s="340"/>
      <c r="D102" s="207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38"/>
      <c r="B103" s="323"/>
      <c r="C103" s="340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4"/>
      <c r="B104" s="320"/>
      <c r="C104" s="357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4" t="s">
        <v>308</v>
      </c>
      <c r="B105" s="325" t="s">
        <v>348</v>
      </c>
      <c r="C105" s="325" t="s">
        <v>311</v>
      </c>
      <c r="D105" s="204" t="s">
        <v>238</v>
      </c>
      <c r="E105" s="205">
        <f>SUM(E106:E108)</f>
        <v>0</v>
      </c>
      <c r="F105" s="205">
        <f t="shared" ref="F105:O105" si="52">SUM(F106:F108)</f>
        <v>0</v>
      </c>
      <c r="G105" s="205">
        <f t="shared" si="52"/>
        <v>0</v>
      </c>
      <c r="H105" s="205">
        <f t="shared" si="52"/>
        <v>800000</v>
      </c>
      <c r="I105" s="205">
        <f t="shared" si="52"/>
        <v>0</v>
      </c>
      <c r="J105" s="205">
        <f t="shared" si="52"/>
        <v>0</v>
      </c>
      <c r="K105" s="205">
        <f t="shared" si="52"/>
        <v>0</v>
      </c>
      <c r="L105" s="205">
        <f t="shared" si="52"/>
        <v>0</v>
      </c>
      <c r="M105" s="205">
        <f t="shared" si="52"/>
        <v>0</v>
      </c>
      <c r="N105" s="205">
        <f t="shared" si="52"/>
        <v>0</v>
      </c>
      <c r="O105" s="205">
        <f t="shared" si="52"/>
        <v>800000</v>
      </c>
    </row>
    <row r="106" spans="1:15" s="182" customFormat="1" ht="75" customHeight="1" x14ac:dyDescent="0.3">
      <c r="A106" s="341"/>
      <c r="B106" s="341"/>
      <c r="C106" s="341"/>
      <c r="D106" s="207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1"/>
      <c r="B107" s="341"/>
      <c r="C107" s="341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53">SUM(E107:N107)</f>
        <v>0</v>
      </c>
    </row>
    <row r="108" spans="1:15" s="182" customFormat="1" ht="165.75" customHeight="1" x14ac:dyDescent="0.3">
      <c r="A108" s="342"/>
      <c r="B108" s="342"/>
      <c r="C108" s="342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53"/>
        <v>800000</v>
      </c>
    </row>
    <row r="109" spans="1:15" s="182" customFormat="1" ht="100.5" customHeight="1" x14ac:dyDescent="0.3">
      <c r="A109" s="324" t="s">
        <v>336</v>
      </c>
      <c r="B109" s="325" t="s">
        <v>346</v>
      </c>
      <c r="C109" s="325" t="s">
        <v>264</v>
      </c>
      <c r="D109" s="204" t="s">
        <v>238</v>
      </c>
      <c r="E109" s="205">
        <f>SUM(E110:E113)</f>
        <v>0</v>
      </c>
      <c r="F109" s="205">
        <f t="shared" ref="F109:O109" si="54">SUM(F110:F113)</f>
        <v>0</v>
      </c>
      <c r="G109" s="205">
        <f t="shared" si="54"/>
        <v>0</v>
      </c>
      <c r="H109" s="205">
        <f t="shared" si="54"/>
        <v>0</v>
      </c>
      <c r="I109" s="205">
        <f t="shared" si="54"/>
        <v>0</v>
      </c>
      <c r="J109" s="235">
        <f>SUM(J110:J113)</f>
        <v>32614888.079999998</v>
      </c>
      <c r="K109" s="205">
        <f t="shared" si="54"/>
        <v>0</v>
      </c>
      <c r="L109" s="205">
        <f t="shared" si="54"/>
        <v>0</v>
      </c>
      <c r="M109" s="205">
        <f t="shared" si="54"/>
        <v>0</v>
      </c>
      <c r="N109" s="205">
        <f t="shared" si="54"/>
        <v>0</v>
      </c>
      <c r="O109" s="235">
        <f t="shared" si="54"/>
        <v>32614888.079999998</v>
      </c>
    </row>
    <row r="110" spans="1:15" s="182" customFormat="1" ht="100.5" customHeight="1" x14ac:dyDescent="0.3">
      <c r="A110" s="341"/>
      <c r="B110" s="341"/>
      <c r="C110" s="341"/>
      <c r="D110" s="207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1"/>
      <c r="B111" s="341"/>
      <c r="C111" s="341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55">SUM(E111:N111)</f>
        <v>32288739.199999999</v>
      </c>
    </row>
    <row r="112" spans="1:15" s="182" customFormat="1" ht="100.5" customHeight="1" x14ac:dyDescent="0.3">
      <c r="A112" s="341"/>
      <c r="B112" s="341"/>
      <c r="C112" s="341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55"/>
        <v>52183.82</v>
      </c>
    </row>
    <row r="113" spans="1:15" s="182" customFormat="1" ht="84.75" customHeight="1" x14ac:dyDescent="0.3">
      <c r="A113" s="342"/>
      <c r="B113" s="342"/>
      <c r="C113" s="342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55"/>
        <v>273965.06</v>
      </c>
    </row>
    <row r="114" spans="1:15" s="182" customFormat="1" ht="84.75" customHeight="1" x14ac:dyDescent="0.3">
      <c r="A114" s="370" t="s">
        <v>364</v>
      </c>
      <c r="B114" s="368" t="s">
        <v>365</v>
      </c>
      <c r="C114" s="236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71"/>
      <c r="B115" s="369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37" t="s">
        <v>278</v>
      </c>
      <c r="B116" s="319" t="s">
        <v>325</v>
      </c>
      <c r="C116" s="339"/>
      <c r="D116" s="204" t="s">
        <v>238</v>
      </c>
      <c r="E116" s="229">
        <f>E117+E118+E119</f>
        <v>0</v>
      </c>
      <c r="F116" s="230">
        <f t="shared" ref="F116:O116" si="56">F117+F118+F119</f>
        <v>0</v>
      </c>
      <c r="G116" s="230">
        <f t="shared" si="56"/>
        <v>0</v>
      </c>
      <c r="H116" s="230">
        <f>H117+H118+H119</f>
        <v>7509051.2699999996</v>
      </c>
      <c r="I116" s="230">
        <f t="shared" si="56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57">L120+L124+L128+L130+L132+L136</f>
        <v>0</v>
      </c>
      <c r="M116" s="230">
        <f t="shared" si="57"/>
        <v>0</v>
      </c>
      <c r="N116" s="230">
        <f t="shared" si="57"/>
        <v>0</v>
      </c>
      <c r="O116" s="230">
        <f t="shared" si="56"/>
        <v>18666822.66</v>
      </c>
    </row>
    <row r="117" spans="1:15" ht="56.25" customHeight="1" x14ac:dyDescent="0.3">
      <c r="A117" s="338"/>
      <c r="B117" s="323"/>
      <c r="C117" s="340"/>
      <c r="D117" s="207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38"/>
      <c r="B118" s="323"/>
      <c r="C118" s="340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58">L122+L126</f>
        <v>0</v>
      </c>
      <c r="M118" s="230">
        <f t="shared" si="58"/>
        <v>0</v>
      </c>
      <c r="N118" s="230">
        <f t="shared" si="58"/>
        <v>0</v>
      </c>
      <c r="O118" s="234">
        <f>SUM(E118:N118)</f>
        <v>16969701.780000001</v>
      </c>
    </row>
    <row r="119" spans="1:15" s="182" customFormat="1" ht="119.25" customHeight="1" x14ac:dyDescent="0.3">
      <c r="A119" s="354"/>
      <c r="B119" s="320"/>
      <c r="C119" s="357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67" t="s">
        <v>279</v>
      </c>
      <c r="B120" s="324" t="s">
        <v>309</v>
      </c>
      <c r="C120" s="343" t="s">
        <v>264</v>
      </c>
      <c r="D120" s="204" t="s">
        <v>238</v>
      </c>
      <c r="E120" s="205">
        <f>E121+E122+E123</f>
        <v>0</v>
      </c>
      <c r="F120" s="206">
        <f t="shared" ref="F120:O120" si="59">F121+F122+F123</f>
        <v>0</v>
      </c>
      <c r="G120" s="206">
        <f t="shared" si="59"/>
        <v>0</v>
      </c>
      <c r="H120" s="206">
        <f>H121+H122+H123</f>
        <v>4478748.24</v>
      </c>
      <c r="I120" s="206">
        <f t="shared" si="59"/>
        <v>0</v>
      </c>
      <c r="J120" s="206">
        <f t="shared" si="59"/>
        <v>0</v>
      </c>
      <c r="K120" s="206">
        <f t="shared" si="59"/>
        <v>0</v>
      </c>
      <c r="L120" s="206">
        <f t="shared" si="59"/>
        <v>0</v>
      </c>
      <c r="M120" s="206">
        <f t="shared" si="59"/>
        <v>0</v>
      </c>
      <c r="N120" s="206">
        <f t="shared" si="59"/>
        <v>0</v>
      </c>
      <c r="O120" s="206">
        <f t="shared" si="59"/>
        <v>4478748.24</v>
      </c>
    </row>
    <row r="121" spans="1:15" s="182" customFormat="1" ht="42.75" customHeight="1" x14ac:dyDescent="0.3">
      <c r="A121" s="360"/>
      <c r="B121" s="325"/>
      <c r="C121" s="344"/>
      <c r="D121" s="207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0"/>
      <c r="B122" s="325"/>
      <c r="C122" s="344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61"/>
      <c r="B123" s="326"/>
      <c r="C123" s="362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67" t="s">
        <v>280</v>
      </c>
      <c r="B124" s="324" t="s">
        <v>310</v>
      </c>
      <c r="C124" s="343" t="s">
        <v>264</v>
      </c>
      <c r="D124" s="204" t="s">
        <v>238</v>
      </c>
      <c r="E124" s="205">
        <f>E125+E126+E127</f>
        <v>0</v>
      </c>
      <c r="F124" s="206">
        <f t="shared" ref="F124:O124" si="60">F125+F126+F127</f>
        <v>0</v>
      </c>
      <c r="G124" s="206">
        <f t="shared" si="60"/>
        <v>0</v>
      </c>
      <c r="H124" s="206">
        <f t="shared" si="60"/>
        <v>3030303.03</v>
      </c>
      <c r="I124" s="206">
        <f t="shared" si="60"/>
        <v>0</v>
      </c>
      <c r="J124" s="206">
        <f t="shared" si="60"/>
        <v>0</v>
      </c>
      <c r="K124" s="206">
        <f t="shared" si="60"/>
        <v>0</v>
      </c>
      <c r="L124" s="206">
        <f t="shared" si="60"/>
        <v>0</v>
      </c>
      <c r="M124" s="206">
        <f t="shared" si="60"/>
        <v>0</v>
      </c>
      <c r="N124" s="206">
        <f t="shared" si="60"/>
        <v>0</v>
      </c>
      <c r="O124" s="206">
        <f t="shared" si="60"/>
        <v>3030303.03</v>
      </c>
    </row>
    <row r="125" spans="1:15" s="182" customFormat="1" ht="87" customHeight="1" x14ac:dyDescent="0.3">
      <c r="A125" s="360"/>
      <c r="B125" s="325"/>
      <c r="C125" s="344"/>
      <c r="D125" s="207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0"/>
      <c r="B126" s="325"/>
      <c r="C126" s="344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60"/>
      <c r="B127" s="325"/>
      <c r="C127" s="344"/>
      <c r="D127" s="212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67" t="s">
        <v>326</v>
      </c>
      <c r="B128" s="324" t="s">
        <v>331</v>
      </c>
      <c r="C128" s="343" t="s">
        <v>264</v>
      </c>
      <c r="D128" s="204" t="s">
        <v>238</v>
      </c>
      <c r="E128" s="205">
        <f>E129</f>
        <v>0</v>
      </c>
      <c r="F128" s="205">
        <f t="shared" ref="F128:N130" si="61">F129</f>
        <v>0</v>
      </c>
      <c r="G128" s="205">
        <f t="shared" si="61"/>
        <v>0</v>
      </c>
      <c r="H128" s="205">
        <f t="shared" si="61"/>
        <v>0</v>
      </c>
      <c r="I128" s="205">
        <f t="shared" si="61"/>
        <v>27000</v>
      </c>
      <c r="J128" s="205">
        <f t="shared" si="61"/>
        <v>0</v>
      </c>
      <c r="K128" s="205">
        <f t="shared" si="61"/>
        <v>0</v>
      </c>
      <c r="L128" s="205">
        <f t="shared" si="61"/>
        <v>0</v>
      </c>
      <c r="M128" s="205">
        <f t="shared" si="61"/>
        <v>0</v>
      </c>
      <c r="N128" s="205">
        <f t="shared" si="61"/>
        <v>0</v>
      </c>
      <c r="O128" s="206">
        <f>O129</f>
        <v>27000</v>
      </c>
    </row>
    <row r="129" spans="1:15" s="182" customFormat="1" ht="87" customHeight="1" x14ac:dyDescent="0.3">
      <c r="A129" s="360"/>
      <c r="B129" s="325"/>
      <c r="C129" s="344"/>
      <c r="D129" s="212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67" t="s">
        <v>338</v>
      </c>
      <c r="B130" s="324" t="s">
        <v>341</v>
      </c>
      <c r="C130" s="343" t="s">
        <v>311</v>
      </c>
      <c r="D130" s="204" t="s">
        <v>238</v>
      </c>
      <c r="E130" s="205">
        <f>E131</f>
        <v>0</v>
      </c>
      <c r="F130" s="205">
        <f t="shared" si="61"/>
        <v>0</v>
      </c>
      <c r="G130" s="205">
        <f t="shared" si="61"/>
        <v>0</v>
      </c>
      <c r="H130" s="205">
        <f t="shared" si="61"/>
        <v>0</v>
      </c>
      <c r="I130" s="205">
        <f t="shared" si="61"/>
        <v>0</v>
      </c>
      <c r="J130" s="235">
        <f t="shared" si="61"/>
        <v>45080</v>
      </c>
      <c r="K130" s="205">
        <f t="shared" si="61"/>
        <v>0</v>
      </c>
      <c r="L130" s="205">
        <f t="shared" si="61"/>
        <v>0</v>
      </c>
      <c r="M130" s="205">
        <f t="shared" si="61"/>
        <v>0</v>
      </c>
      <c r="N130" s="205">
        <f t="shared" si="61"/>
        <v>0</v>
      </c>
      <c r="O130" s="206">
        <f>O131</f>
        <v>45080</v>
      </c>
    </row>
    <row r="131" spans="1:15" s="182" customFormat="1" ht="98.25" customHeight="1" x14ac:dyDescent="0.3">
      <c r="A131" s="360"/>
      <c r="B131" s="325"/>
      <c r="C131" s="344"/>
      <c r="D131" s="212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67" t="s">
        <v>339</v>
      </c>
      <c r="B132" s="324" t="s">
        <v>342</v>
      </c>
      <c r="C132" s="343" t="s">
        <v>264</v>
      </c>
      <c r="D132" s="204" t="s">
        <v>238</v>
      </c>
      <c r="E132" s="205">
        <f>E133+E134+E135</f>
        <v>0</v>
      </c>
      <c r="F132" s="206">
        <f t="shared" ref="F132:O132" si="62">F133+F134+F135</f>
        <v>0</v>
      </c>
      <c r="G132" s="206">
        <f t="shared" si="62"/>
        <v>0</v>
      </c>
      <c r="H132" s="206">
        <f t="shared" si="62"/>
        <v>0</v>
      </c>
      <c r="I132" s="206">
        <f t="shared" si="62"/>
        <v>0</v>
      </c>
      <c r="J132" s="206">
        <f>J133+J134+J135</f>
        <v>2508052.2999999998</v>
      </c>
      <c r="K132" s="206">
        <f t="shared" si="62"/>
        <v>0</v>
      </c>
      <c r="L132" s="206">
        <f t="shared" si="62"/>
        <v>0</v>
      </c>
      <c r="M132" s="206">
        <f t="shared" si="62"/>
        <v>0</v>
      </c>
      <c r="N132" s="206">
        <f t="shared" si="62"/>
        <v>0</v>
      </c>
      <c r="O132" s="206">
        <f t="shared" si="62"/>
        <v>2508052.2999999998</v>
      </c>
    </row>
    <row r="133" spans="1:15" s="182" customFormat="1" ht="87" customHeight="1" x14ac:dyDescent="0.3">
      <c r="A133" s="360"/>
      <c r="B133" s="325"/>
      <c r="C133" s="344"/>
      <c r="D133" s="207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0"/>
      <c r="B134" s="325"/>
      <c r="C134" s="344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60"/>
      <c r="B135" s="325"/>
      <c r="C135" s="344"/>
      <c r="D135" s="212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27" t="s">
        <v>340</v>
      </c>
      <c r="B136" s="324" t="s">
        <v>343</v>
      </c>
      <c r="C136" s="343" t="s">
        <v>264</v>
      </c>
      <c r="D136" s="204" t="s">
        <v>238</v>
      </c>
      <c r="E136" s="205">
        <f>E137+E138+E139</f>
        <v>0</v>
      </c>
      <c r="F136" s="206">
        <f t="shared" ref="F136:O136" si="63">F137+F138+F139</f>
        <v>0</v>
      </c>
      <c r="G136" s="206">
        <f t="shared" si="63"/>
        <v>0</v>
      </c>
      <c r="H136" s="206">
        <f t="shared" si="63"/>
        <v>0</v>
      </c>
      <c r="I136" s="206">
        <f t="shared" si="63"/>
        <v>0</v>
      </c>
      <c r="J136" s="206">
        <f t="shared" si="63"/>
        <v>2517033.0299999998</v>
      </c>
      <c r="K136" s="206">
        <f t="shared" si="63"/>
        <v>0</v>
      </c>
      <c r="L136" s="206">
        <f t="shared" si="63"/>
        <v>0</v>
      </c>
      <c r="M136" s="206">
        <f t="shared" si="63"/>
        <v>0</v>
      </c>
      <c r="N136" s="206">
        <f t="shared" si="63"/>
        <v>0</v>
      </c>
      <c r="O136" s="206">
        <f t="shared" si="63"/>
        <v>2517033.0299999998</v>
      </c>
    </row>
    <row r="137" spans="1:15" s="182" customFormat="1" ht="87" customHeight="1" x14ac:dyDescent="0.3">
      <c r="A137" s="325"/>
      <c r="B137" s="325"/>
      <c r="C137" s="344"/>
      <c r="D137" s="207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5"/>
      <c r="B138" s="325"/>
      <c r="C138" s="344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26"/>
      <c r="B139" s="325"/>
      <c r="C139" s="344"/>
      <c r="D139" s="212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27" t="s">
        <v>358</v>
      </c>
      <c r="B140" s="324" t="s">
        <v>362</v>
      </c>
      <c r="C140" s="324" t="s">
        <v>264</v>
      </c>
      <c r="D140" s="212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28"/>
      <c r="B141" s="325"/>
      <c r="C141" s="325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29"/>
      <c r="B142" s="326"/>
      <c r="C142" s="326"/>
      <c r="D142" s="212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27" t="s">
        <v>359</v>
      </c>
      <c r="B143" s="324" t="s">
        <v>363</v>
      </c>
      <c r="C143" s="324" t="s">
        <v>264</v>
      </c>
      <c r="D143" s="212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28"/>
      <c r="B144" s="325"/>
      <c r="C144" s="325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29"/>
      <c r="B145" s="326"/>
      <c r="C145" s="326"/>
      <c r="D145" s="212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37" t="s">
        <v>315</v>
      </c>
      <c r="B146" s="319" t="s">
        <v>330</v>
      </c>
      <c r="C146" s="339" t="s">
        <v>243</v>
      </c>
      <c r="D146" s="237" t="s">
        <v>238</v>
      </c>
      <c r="E146" s="229">
        <f>E147+E148+E149</f>
        <v>0</v>
      </c>
      <c r="F146" s="230">
        <f t="shared" ref="F146:O146" si="64">F147+F148+F149</f>
        <v>0</v>
      </c>
      <c r="G146" s="230">
        <f t="shared" si="64"/>
        <v>0</v>
      </c>
      <c r="H146" s="230">
        <f t="shared" si="64"/>
        <v>512153</v>
      </c>
      <c r="I146" s="230">
        <f t="shared" si="64"/>
        <v>273075</v>
      </c>
      <c r="J146" s="230">
        <f t="shared" si="64"/>
        <v>0</v>
      </c>
      <c r="K146" s="230">
        <f t="shared" si="64"/>
        <v>0</v>
      </c>
      <c r="L146" s="230">
        <f t="shared" si="64"/>
        <v>0</v>
      </c>
      <c r="M146" s="230">
        <f t="shared" si="64"/>
        <v>0</v>
      </c>
      <c r="N146" s="230">
        <f t="shared" si="64"/>
        <v>0</v>
      </c>
      <c r="O146" s="230">
        <f t="shared" si="64"/>
        <v>785228</v>
      </c>
    </row>
    <row r="147" spans="1:15" s="182" customFormat="1" ht="87" customHeight="1" x14ac:dyDescent="0.3">
      <c r="A147" s="338"/>
      <c r="B147" s="323"/>
      <c r="C147" s="340"/>
      <c r="D147" s="240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38"/>
      <c r="B148" s="323"/>
      <c r="C148" s="340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38"/>
      <c r="B149" s="323"/>
      <c r="C149" s="340"/>
      <c r="D149" s="197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37" t="s">
        <v>316</v>
      </c>
      <c r="B150" s="319" t="s">
        <v>314</v>
      </c>
      <c r="C150" s="339" t="s">
        <v>311</v>
      </c>
      <c r="D150" s="237" t="s">
        <v>238</v>
      </c>
      <c r="E150" s="229">
        <f>E151+E152+E153</f>
        <v>0</v>
      </c>
      <c r="F150" s="230">
        <f t="shared" ref="F150:O150" si="65">F151+F152+F153</f>
        <v>0</v>
      </c>
      <c r="G150" s="230">
        <f t="shared" si="65"/>
        <v>0</v>
      </c>
      <c r="H150" s="230">
        <f t="shared" si="65"/>
        <v>87350</v>
      </c>
      <c r="I150" s="230">
        <f t="shared" si="65"/>
        <v>0</v>
      </c>
      <c r="J150" s="230">
        <f t="shared" si="65"/>
        <v>0</v>
      </c>
      <c r="K150" s="230">
        <f t="shared" si="65"/>
        <v>0</v>
      </c>
      <c r="L150" s="230">
        <f t="shared" si="65"/>
        <v>0</v>
      </c>
      <c r="M150" s="230">
        <f t="shared" si="65"/>
        <v>0</v>
      </c>
      <c r="N150" s="230">
        <f t="shared" si="65"/>
        <v>0</v>
      </c>
      <c r="O150" s="230">
        <f t="shared" si="65"/>
        <v>87350</v>
      </c>
    </row>
    <row r="151" spans="1:15" s="182" customFormat="1" ht="87" customHeight="1" x14ac:dyDescent="0.3">
      <c r="A151" s="338"/>
      <c r="B151" s="323"/>
      <c r="C151" s="340"/>
      <c r="D151" s="240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38"/>
      <c r="B152" s="323"/>
      <c r="C152" s="340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38"/>
      <c r="B153" s="323"/>
      <c r="C153" s="340"/>
      <c r="D153" s="197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37" t="s">
        <v>327</v>
      </c>
      <c r="B154" s="319" t="s">
        <v>328</v>
      </c>
      <c r="C154" s="339" t="s">
        <v>264</v>
      </c>
      <c r="D154" s="237" t="s">
        <v>238</v>
      </c>
      <c r="E154" s="229">
        <f>E155+E156+E158</f>
        <v>0</v>
      </c>
      <c r="F154" s="230">
        <f t="shared" ref="F154:H154" si="66">F155+F156+F158</f>
        <v>0</v>
      </c>
      <c r="G154" s="230">
        <f t="shared" si="66"/>
        <v>0</v>
      </c>
      <c r="H154" s="230">
        <f t="shared" si="66"/>
        <v>0</v>
      </c>
      <c r="I154" s="230">
        <f>I155+I156+I158+I157</f>
        <v>2845541</v>
      </c>
      <c r="J154" s="230">
        <f t="shared" ref="J154:O154" si="67">J155+J156+J158</f>
        <v>0</v>
      </c>
      <c r="K154" s="230">
        <f t="shared" si="67"/>
        <v>0</v>
      </c>
      <c r="L154" s="230">
        <f t="shared" si="67"/>
        <v>0</v>
      </c>
      <c r="M154" s="230">
        <f t="shared" si="67"/>
        <v>0</v>
      </c>
      <c r="N154" s="230">
        <f t="shared" si="67"/>
        <v>0</v>
      </c>
      <c r="O154" s="230">
        <f t="shared" si="67"/>
        <v>2845541</v>
      </c>
    </row>
    <row r="155" spans="1:15" s="182" customFormat="1" ht="87" customHeight="1" x14ac:dyDescent="0.3">
      <c r="A155" s="338"/>
      <c r="B155" s="323"/>
      <c r="C155" s="340"/>
      <c r="D155" s="240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38"/>
      <c r="B156" s="323"/>
      <c r="C156" s="340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38"/>
      <c r="B157" s="323"/>
      <c r="C157" s="340"/>
      <c r="D157" s="197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38"/>
      <c r="B158" s="323"/>
      <c r="C158" s="340"/>
      <c r="D158" s="197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17" t="s">
        <v>334</v>
      </c>
      <c r="B159" s="319" t="s">
        <v>335</v>
      </c>
      <c r="C159" s="319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6"/>
      <c r="B160" s="323"/>
      <c r="C160" s="323"/>
      <c r="D160" s="240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4" si="68">SUM(F160:N160)</f>
        <v>0</v>
      </c>
    </row>
    <row r="161" spans="1:15" ht="69.75" customHeight="1" x14ac:dyDescent="0.3">
      <c r="A161" s="336"/>
      <c r="B161" s="323"/>
      <c r="C161" s="323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68"/>
        <v>0</v>
      </c>
    </row>
    <row r="162" spans="1:15" ht="96" customHeight="1" x14ac:dyDescent="0.3">
      <c r="A162" s="336"/>
      <c r="B162" s="323"/>
      <c r="C162" s="323"/>
      <c r="D162" s="197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68"/>
        <v>150000</v>
      </c>
    </row>
    <row r="163" spans="1:15" ht="96" customHeight="1" x14ac:dyDescent="0.3">
      <c r="A163" s="318"/>
      <c r="B163" s="320"/>
      <c r="C163" s="320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68"/>
        <v>0</v>
      </c>
    </row>
    <row r="164" spans="1:15" ht="39.75" customHeight="1" x14ac:dyDescent="0.3">
      <c r="A164" s="317" t="s">
        <v>350</v>
      </c>
      <c r="B164" s="319" t="s">
        <v>351</v>
      </c>
      <c r="C164" s="319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68"/>
        <v>358000</v>
      </c>
    </row>
    <row r="165" spans="1:15" ht="76.5" customHeight="1" x14ac:dyDescent="0.3">
      <c r="A165" s="318"/>
      <c r="B165" s="320"/>
      <c r="C165" s="320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ref="O165:O168" si="69">SUM(F165:N165)</f>
        <v>358000</v>
      </c>
    </row>
    <row r="166" spans="1:15" ht="59.25" customHeight="1" x14ac:dyDescent="0.3">
      <c r="A166" s="317" t="s">
        <v>352</v>
      </c>
      <c r="B166" s="319" t="s">
        <v>354</v>
      </c>
      <c r="C166" s="319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69"/>
        <v>850000</v>
      </c>
    </row>
    <row r="167" spans="1:15" ht="102" customHeight="1" x14ac:dyDescent="0.3">
      <c r="A167" s="318"/>
      <c r="B167" s="320"/>
      <c r="C167" s="320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69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69"/>
        <v>850000</v>
      </c>
    </row>
    <row r="169" spans="1:15" ht="45" customHeight="1" x14ac:dyDescent="0.3">
      <c r="A169" s="333" t="s">
        <v>356</v>
      </c>
      <c r="B169" s="317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0</v>
      </c>
      <c r="L169" s="252">
        <f t="shared" ref="L169:M169" si="70">SUM(L170:L171)</f>
        <v>0</v>
      </c>
      <c r="M169" s="252">
        <f t="shared" si="70"/>
        <v>0</v>
      </c>
      <c r="N169" s="252">
        <f>SUM(N170:N171)</f>
        <v>0</v>
      </c>
      <c r="O169" s="206"/>
    </row>
    <row r="170" spans="1:15" ht="55.5" customHeight="1" x14ac:dyDescent="0.3">
      <c r="A170" s="334"/>
      <c r="B170" s="336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0" si="71">SUM(L173)</f>
        <v>0</v>
      </c>
      <c r="M170" s="252">
        <f t="shared" si="71"/>
        <v>0</v>
      </c>
      <c r="N170" s="252">
        <f>SUM(N173)</f>
        <v>0</v>
      </c>
      <c r="O170" s="206"/>
    </row>
    <row r="171" spans="1:15" ht="115.5" customHeight="1" x14ac:dyDescent="0.3">
      <c r="A171" s="335"/>
      <c r="B171" s="318"/>
      <c r="C171" s="250"/>
      <c r="D171" s="197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SUM(K174)</f>
        <v>0</v>
      </c>
      <c r="L171" s="252">
        <f t="shared" ref="L171:M171" si="72">SUM(L174)</f>
        <v>0</v>
      </c>
      <c r="M171" s="252">
        <f t="shared" si="72"/>
        <v>0</v>
      </c>
      <c r="N171" s="252">
        <f>SUM(N174)</f>
        <v>0</v>
      </c>
      <c r="O171" s="206"/>
    </row>
    <row r="172" spans="1:15" ht="45" customHeight="1" x14ac:dyDescent="0.3">
      <c r="A172" s="333" t="s">
        <v>357</v>
      </c>
      <c r="B172" s="327" t="s">
        <v>372</v>
      </c>
      <c r="C172" s="327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34"/>
      <c r="B173" s="328"/>
      <c r="C173" s="328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35"/>
      <c r="B174" s="329"/>
      <c r="C174" s="329"/>
      <c r="D174" s="197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1.2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44.45" customHeight="1" thickBot="1" x14ac:dyDescent="0.35">
      <c r="A176" s="330" t="s">
        <v>281</v>
      </c>
      <c r="B176" s="331"/>
      <c r="C176" s="331"/>
      <c r="D176" s="331"/>
      <c r="E176" s="331"/>
      <c r="F176" s="331"/>
      <c r="G176" s="331"/>
      <c r="H176" s="331"/>
      <c r="I176" s="331"/>
      <c r="J176" s="331"/>
      <c r="K176" s="331"/>
      <c r="L176" s="331"/>
      <c r="M176" s="331"/>
      <c r="N176" s="331"/>
      <c r="O176" s="332"/>
    </row>
    <row r="177" spans="1:15" ht="39" customHeight="1" x14ac:dyDescent="0.3">
      <c r="A177" s="351" t="s">
        <v>238</v>
      </c>
      <c r="B177" s="352"/>
      <c r="C177" s="352"/>
      <c r="D177" s="353"/>
      <c r="E177" s="253">
        <f t="shared" ref="E177:O177" si="73">E178+E179+E180</f>
        <v>0</v>
      </c>
      <c r="F177" s="254">
        <f t="shared" si="73"/>
        <v>264576.18</v>
      </c>
      <c r="G177" s="254">
        <f>G178+G179+G180</f>
        <v>1207434.45</v>
      </c>
      <c r="H177" s="254">
        <f t="shared" si="73"/>
        <v>1784919.62</v>
      </c>
      <c r="I177" s="254">
        <f>I178+I179+I180</f>
        <v>2253662.7199999997</v>
      </c>
      <c r="J177" s="254">
        <f t="shared" si="73"/>
        <v>5478364.1200000001</v>
      </c>
      <c r="K177" s="254">
        <f>K178+K179+K180</f>
        <v>10166312.970000001</v>
      </c>
      <c r="L177" s="254">
        <f t="shared" si="73"/>
        <v>1179803.03</v>
      </c>
      <c r="M177" s="254">
        <f t="shared" si="73"/>
        <v>1179803.03</v>
      </c>
      <c r="N177" s="254">
        <f t="shared" si="73"/>
        <v>0</v>
      </c>
      <c r="O177" s="255">
        <f t="shared" si="73"/>
        <v>11900547.58</v>
      </c>
    </row>
    <row r="178" spans="1:15" s="181" customFormat="1" ht="38.25" customHeight="1" x14ac:dyDescent="0.3">
      <c r="A178" s="348" t="s">
        <v>50</v>
      </c>
      <c r="B178" s="349"/>
      <c r="C178" s="349"/>
      <c r="D178" s="350"/>
      <c r="E178" s="256">
        <f t="shared" ref="E178:H180" si="74">E182+E194+E186+E203+E207+E211+E215+E219</f>
        <v>0</v>
      </c>
      <c r="F178" s="256">
        <f t="shared" si="74"/>
        <v>0</v>
      </c>
      <c r="G178" s="256">
        <f t="shared" si="74"/>
        <v>0</v>
      </c>
      <c r="H178" s="256">
        <f t="shared" si="74"/>
        <v>0</v>
      </c>
      <c r="I178" s="256">
        <f>I182+I194+I186+I203+I207+I211+I215+I219+I190</f>
        <v>0</v>
      </c>
      <c r="J178" s="256">
        <f t="shared" ref="J178:N179" si="75">J182+J194+J186+J203+J207+J211+J215+J219</f>
        <v>0</v>
      </c>
      <c r="K178" s="256">
        <f t="shared" si="75"/>
        <v>0</v>
      </c>
      <c r="L178" s="256">
        <f t="shared" si="75"/>
        <v>0</v>
      </c>
      <c r="M178" s="256">
        <f t="shared" si="75"/>
        <v>0</v>
      </c>
      <c r="N178" s="256">
        <f t="shared" si="75"/>
        <v>0</v>
      </c>
      <c r="O178" s="257">
        <f>O182+O186+O194+O203+O207+O211+O219</f>
        <v>0</v>
      </c>
    </row>
    <row r="179" spans="1:15" s="182" customFormat="1" ht="40.5" customHeight="1" x14ac:dyDescent="0.3">
      <c r="A179" s="348" t="s">
        <v>236</v>
      </c>
      <c r="B179" s="349"/>
      <c r="C179" s="349"/>
      <c r="D179" s="350"/>
      <c r="E179" s="256">
        <f t="shared" si="74"/>
        <v>0</v>
      </c>
      <c r="F179" s="256">
        <f t="shared" si="74"/>
        <v>146096.18</v>
      </c>
      <c r="G179" s="256">
        <f t="shared" si="74"/>
        <v>149247.45000000001</v>
      </c>
      <c r="H179" s="256">
        <f t="shared" si="74"/>
        <v>1711442.8900000001</v>
      </c>
      <c r="I179" s="256">
        <f>I183+I195+I187+I204+I208+I212+I216+I220+I191</f>
        <v>1273913.69</v>
      </c>
      <c r="J179" s="256">
        <f t="shared" si="75"/>
        <v>5089455.4800000004</v>
      </c>
      <c r="K179" s="256">
        <f t="shared" si="75"/>
        <v>10162596.84</v>
      </c>
      <c r="L179" s="256">
        <f t="shared" si="75"/>
        <v>1168005</v>
      </c>
      <c r="M179" s="256">
        <f t="shared" si="75"/>
        <v>1168005</v>
      </c>
      <c r="N179" s="256">
        <f t="shared" si="75"/>
        <v>0</v>
      </c>
      <c r="O179" s="257">
        <f>O183+O195+O187+O204+O208+O212+O220</f>
        <v>9600257</v>
      </c>
    </row>
    <row r="180" spans="1:15" ht="18.75" customHeight="1" x14ac:dyDescent="0.3">
      <c r="A180" s="348" t="s">
        <v>235</v>
      </c>
      <c r="B180" s="349"/>
      <c r="C180" s="349"/>
      <c r="D180" s="350"/>
      <c r="E180" s="256">
        <f t="shared" si="74"/>
        <v>0</v>
      </c>
      <c r="F180" s="256">
        <f t="shared" si="74"/>
        <v>118480</v>
      </c>
      <c r="G180" s="256">
        <f t="shared" si="74"/>
        <v>1058187</v>
      </c>
      <c r="H180" s="256">
        <f t="shared" si="74"/>
        <v>73476.73</v>
      </c>
      <c r="I180" s="256">
        <f>I184+I196+I188+I205+I209+I213+I217+I221+I192</f>
        <v>979749.03</v>
      </c>
      <c r="J180" s="256">
        <f>J184+J196+J188+J205+J209+J213+J217+J221+J222</f>
        <v>388908.64</v>
      </c>
      <c r="K180" s="256">
        <f>K184+K196+K188+K205+K209+K213+K217+K221</f>
        <v>3716.13</v>
      </c>
      <c r="L180" s="256">
        <f>L184+L196+L188+L205+L209+L213+L217+L221</f>
        <v>11798.03</v>
      </c>
      <c r="M180" s="256">
        <f>M184+M196+M188+M205+M209+M213+M217+M221</f>
        <v>11798.03</v>
      </c>
      <c r="N180" s="256">
        <f>N184+N196+N188+N205+N209+N213+N217+N221</f>
        <v>0</v>
      </c>
      <c r="O180" s="257">
        <f>O184+O188+O196+O205+O209+O221+O210</f>
        <v>2300290.58</v>
      </c>
    </row>
    <row r="181" spans="1:15" ht="26.25" x14ac:dyDescent="0.3">
      <c r="A181" s="366" t="s">
        <v>266</v>
      </c>
      <c r="B181" s="319" t="s">
        <v>293</v>
      </c>
      <c r="C181" s="339" t="s">
        <v>276</v>
      </c>
      <c r="D181" s="204" t="s">
        <v>238</v>
      </c>
      <c r="E181" s="233">
        <f>E182+E183+E184</f>
        <v>0</v>
      </c>
      <c r="F181" s="248">
        <f t="shared" ref="F181:O181" si="76">F182+F183+F184</f>
        <v>147572.18</v>
      </c>
      <c r="G181" s="248">
        <f t="shared" si="76"/>
        <v>150755.45000000001</v>
      </c>
      <c r="H181" s="248">
        <f t="shared" si="76"/>
        <v>233446.28000000003</v>
      </c>
      <c r="I181" s="248">
        <f t="shared" si="76"/>
        <v>0</v>
      </c>
      <c r="J181" s="248">
        <f t="shared" si="76"/>
        <v>169702.02</v>
      </c>
      <c r="K181" s="248">
        <f t="shared" si="76"/>
        <v>169702.02</v>
      </c>
      <c r="L181" s="248">
        <f t="shared" si="76"/>
        <v>169702.02</v>
      </c>
      <c r="M181" s="248">
        <f t="shared" si="76"/>
        <v>169702.02</v>
      </c>
      <c r="N181" s="248">
        <f t="shared" si="76"/>
        <v>0</v>
      </c>
      <c r="O181" s="258">
        <f t="shared" si="76"/>
        <v>1210581.99</v>
      </c>
    </row>
    <row r="182" spans="1:15" ht="52.5" x14ac:dyDescent="0.3">
      <c r="A182" s="338"/>
      <c r="B182" s="323"/>
      <c r="C182" s="340"/>
      <c r="D182" s="207" t="s">
        <v>50</v>
      </c>
      <c r="E182" s="231">
        <v>0</v>
      </c>
      <c r="F182" s="232">
        <v>0</v>
      </c>
      <c r="G182" s="232">
        <v>0</v>
      </c>
      <c r="H182" s="234">
        <v>0</v>
      </c>
      <c r="I182" s="234">
        <v>0</v>
      </c>
      <c r="J182" s="234">
        <v>0</v>
      </c>
      <c r="K182" s="234">
        <v>0</v>
      </c>
      <c r="L182" s="234">
        <v>0</v>
      </c>
      <c r="M182" s="234">
        <v>0</v>
      </c>
      <c r="N182" s="234">
        <v>0</v>
      </c>
      <c r="O182" s="259">
        <f>SUM(E182:N182)</f>
        <v>0</v>
      </c>
    </row>
    <row r="183" spans="1:15" ht="65.25" customHeight="1" x14ac:dyDescent="0.3">
      <c r="A183" s="338"/>
      <c r="B183" s="323"/>
      <c r="C183" s="340"/>
      <c r="D183" s="204" t="s">
        <v>236</v>
      </c>
      <c r="E183" s="229">
        <v>0</v>
      </c>
      <c r="F183" s="230">
        <v>146096.18</v>
      </c>
      <c r="G183" s="230">
        <v>149247.45000000001</v>
      </c>
      <c r="H183" s="234">
        <v>226442.89</v>
      </c>
      <c r="I183" s="234">
        <v>0</v>
      </c>
      <c r="J183" s="234">
        <v>168005</v>
      </c>
      <c r="K183" s="234">
        <v>168005</v>
      </c>
      <c r="L183" s="234">
        <v>168005</v>
      </c>
      <c r="M183" s="234">
        <v>168005</v>
      </c>
      <c r="N183" s="234">
        <v>0</v>
      </c>
      <c r="O183" s="259">
        <f>SUM(E183:N183)</f>
        <v>1193806.52</v>
      </c>
    </row>
    <row r="184" spans="1:15" ht="85.5" customHeight="1" x14ac:dyDescent="0.3">
      <c r="A184" s="354"/>
      <c r="B184" s="320"/>
      <c r="C184" s="357"/>
      <c r="D184" s="204" t="s">
        <v>235</v>
      </c>
      <c r="E184" s="229">
        <v>0</v>
      </c>
      <c r="F184" s="230">
        <v>1476</v>
      </c>
      <c r="G184" s="230">
        <v>1508</v>
      </c>
      <c r="H184" s="234">
        <v>7003.39</v>
      </c>
      <c r="I184" s="234">
        <v>0</v>
      </c>
      <c r="J184" s="234">
        <v>1697.02</v>
      </c>
      <c r="K184" s="234">
        <v>1697.02</v>
      </c>
      <c r="L184" s="234">
        <v>1697.02</v>
      </c>
      <c r="M184" s="234">
        <v>1697.02</v>
      </c>
      <c r="N184" s="234">
        <v>0</v>
      </c>
      <c r="O184" s="259">
        <f>SUM(E184:N184)</f>
        <v>16775.47</v>
      </c>
    </row>
    <row r="185" spans="1:15" s="184" customFormat="1" ht="26.25" x14ac:dyDescent="0.3">
      <c r="A185" s="337" t="s">
        <v>275</v>
      </c>
      <c r="B185" s="319" t="s">
        <v>300</v>
      </c>
      <c r="C185" s="339" t="s">
        <v>276</v>
      </c>
      <c r="D185" s="204" t="s">
        <v>238</v>
      </c>
      <c r="E185" s="229">
        <f t="shared" ref="E185:O185" si="77">E186+E187+E188</f>
        <v>0</v>
      </c>
      <c r="F185" s="230">
        <f t="shared" si="77"/>
        <v>88524</v>
      </c>
      <c r="G185" s="230">
        <f t="shared" si="77"/>
        <v>18043</v>
      </c>
      <c r="H185" s="230">
        <f t="shared" si="77"/>
        <v>0</v>
      </c>
      <c r="I185" s="230">
        <f t="shared" si="77"/>
        <v>63696.1</v>
      </c>
      <c r="J185" s="230">
        <f t="shared" si="77"/>
        <v>0</v>
      </c>
      <c r="K185" s="230">
        <f t="shared" si="77"/>
        <v>0</v>
      </c>
      <c r="L185" s="230">
        <f t="shared" si="77"/>
        <v>0</v>
      </c>
      <c r="M185" s="230">
        <f t="shared" si="77"/>
        <v>0</v>
      </c>
      <c r="N185" s="230">
        <f t="shared" si="77"/>
        <v>0</v>
      </c>
      <c r="O185" s="258">
        <f t="shared" si="77"/>
        <v>170263.1</v>
      </c>
    </row>
    <row r="186" spans="1:15" s="184" customFormat="1" ht="84" customHeight="1" x14ac:dyDescent="0.3">
      <c r="A186" s="338"/>
      <c r="B186" s="323"/>
      <c r="C186" s="340"/>
      <c r="D186" s="207" t="s">
        <v>50</v>
      </c>
      <c r="E186" s="231">
        <v>0</v>
      </c>
      <c r="F186" s="232">
        <v>0</v>
      </c>
      <c r="G186" s="232">
        <v>0</v>
      </c>
      <c r="H186" s="234">
        <v>0</v>
      </c>
      <c r="I186" s="234">
        <v>0</v>
      </c>
      <c r="J186" s="234">
        <v>0</v>
      </c>
      <c r="K186" s="234">
        <v>0</v>
      </c>
      <c r="L186" s="234">
        <v>0</v>
      </c>
      <c r="M186" s="234">
        <v>0</v>
      </c>
      <c r="N186" s="234">
        <v>0</v>
      </c>
      <c r="O186" s="259">
        <f>SUM(E186:N186)</f>
        <v>0</v>
      </c>
    </row>
    <row r="187" spans="1:15" s="184" customFormat="1" ht="99" customHeight="1" x14ac:dyDescent="0.3">
      <c r="A187" s="338"/>
      <c r="B187" s="323"/>
      <c r="C187" s="340"/>
      <c r="D187" s="204" t="s">
        <v>236</v>
      </c>
      <c r="E187" s="229">
        <v>0</v>
      </c>
      <c r="F187" s="230">
        <v>0</v>
      </c>
      <c r="G187" s="230">
        <v>0</v>
      </c>
      <c r="H187" s="234">
        <v>0</v>
      </c>
      <c r="I187" s="234">
        <v>0</v>
      </c>
      <c r="J187" s="234">
        <v>0</v>
      </c>
      <c r="K187" s="234">
        <v>0</v>
      </c>
      <c r="L187" s="234">
        <v>0</v>
      </c>
      <c r="M187" s="234">
        <v>0</v>
      </c>
      <c r="N187" s="234">
        <v>0</v>
      </c>
      <c r="O187" s="234">
        <f>SUM(E187:N187)</f>
        <v>0</v>
      </c>
    </row>
    <row r="188" spans="1:15" s="184" customFormat="1" ht="87" customHeight="1" x14ac:dyDescent="0.3">
      <c r="A188" s="354"/>
      <c r="B188" s="320"/>
      <c r="C188" s="357"/>
      <c r="D188" s="204" t="s">
        <v>235</v>
      </c>
      <c r="E188" s="229">
        <v>0</v>
      </c>
      <c r="F188" s="230">
        <v>88524</v>
      </c>
      <c r="G188" s="230">
        <v>18043</v>
      </c>
      <c r="H188" s="234">
        <v>0</v>
      </c>
      <c r="I188" s="234">
        <v>63696.1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34">
        <f>SUM(E188:N188)</f>
        <v>170263.1</v>
      </c>
    </row>
    <row r="189" spans="1:15" s="184" customFormat="1" ht="87" customHeight="1" x14ac:dyDescent="0.3">
      <c r="A189" s="337" t="s">
        <v>296</v>
      </c>
      <c r="B189" s="319" t="s">
        <v>323</v>
      </c>
      <c r="C189" s="339" t="s">
        <v>276</v>
      </c>
      <c r="D189" s="237" t="s">
        <v>238</v>
      </c>
      <c r="E189" s="229">
        <f t="shared" ref="E189:O189" si="78">E190+E191+E192</f>
        <v>0</v>
      </c>
      <c r="F189" s="230">
        <f t="shared" si="78"/>
        <v>88524</v>
      </c>
      <c r="G189" s="230">
        <f t="shared" si="78"/>
        <v>18043</v>
      </c>
      <c r="H189" s="230">
        <f t="shared" si="78"/>
        <v>0</v>
      </c>
      <c r="I189" s="230">
        <f>I190+I191+I192</f>
        <v>1280217.5899999999</v>
      </c>
      <c r="J189" s="230">
        <f t="shared" si="78"/>
        <v>0</v>
      </c>
      <c r="K189" s="230">
        <f t="shared" si="78"/>
        <v>0</v>
      </c>
      <c r="L189" s="230">
        <f t="shared" si="78"/>
        <v>0</v>
      </c>
      <c r="M189" s="230">
        <f t="shared" si="78"/>
        <v>0</v>
      </c>
      <c r="N189" s="230">
        <f t="shared" si="78"/>
        <v>0</v>
      </c>
      <c r="O189" s="258">
        <f t="shared" si="78"/>
        <v>1386784.5899999999</v>
      </c>
    </row>
    <row r="190" spans="1:15" s="184" customFormat="1" ht="87" customHeight="1" x14ac:dyDescent="0.3">
      <c r="A190" s="338"/>
      <c r="B190" s="323"/>
      <c r="C190" s="340"/>
      <c r="D190" s="240" t="s">
        <v>50</v>
      </c>
      <c r="E190" s="231">
        <v>0</v>
      </c>
      <c r="F190" s="232">
        <v>0</v>
      </c>
      <c r="G190" s="232">
        <v>0</v>
      </c>
      <c r="H190" s="234">
        <v>0</v>
      </c>
      <c r="I190" s="234">
        <v>0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59">
        <f>SUM(E190:N190)</f>
        <v>0</v>
      </c>
    </row>
    <row r="191" spans="1:15" s="184" customFormat="1" ht="87" customHeight="1" x14ac:dyDescent="0.3">
      <c r="A191" s="338"/>
      <c r="B191" s="323"/>
      <c r="C191" s="340"/>
      <c r="D191" s="237" t="s">
        <v>236</v>
      </c>
      <c r="E191" s="229">
        <v>0</v>
      </c>
      <c r="F191" s="230">
        <v>0</v>
      </c>
      <c r="G191" s="230">
        <v>0</v>
      </c>
      <c r="H191" s="234">
        <v>0</v>
      </c>
      <c r="I191" s="234">
        <v>1273913.69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f>SUM(E191:N191)</f>
        <v>1273913.69</v>
      </c>
    </row>
    <row r="192" spans="1:15" s="184" customFormat="1" ht="87" customHeight="1" x14ac:dyDescent="0.3">
      <c r="A192" s="354"/>
      <c r="B192" s="320"/>
      <c r="C192" s="357"/>
      <c r="D192" s="237" t="s">
        <v>235</v>
      </c>
      <c r="E192" s="229">
        <v>0</v>
      </c>
      <c r="F192" s="230">
        <v>88524</v>
      </c>
      <c r="G192" s="230">
        <v>18043</v>
      </c>
      <c r="H192" s="234">
        <v>0</v>
      </c>
      <c r="I192" s="234">
        <v>6303.9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34">
        <f>SUM(E192:N192)</f>
        <v>112870.9</v>
      </c>
    </row>
    <row r="193" spans="1:15" s="184" customFormat="1" ht="45.75" customHeight="1" x14ac:dyDescent="0.3">
      <c r="A193" s="358" t="s">
        <v>298</v>
      </c>
      <c r="B193" s="319" t="s">
        <v>317</v>
      </c>
      <c r="C193" s="339" t="s">
        <v>246</v>
      </c>
      <c r="D193" s="204" t="s">
        <v>238</v>
      </c>
      <c r="E193" s="229">
        <f t="shared" ref="E193:O193" si="79">E194+E195+E196</f>
        <v>0</v>
      </c>
      <c r="F193" s="230">
        <f t="shared" si="79"/>
        <v>0</v>
      </c>
      <c r="G193" s="230">
        <f t="shared" si="79"/>
        <v>0</v>
      </c>
      <c r="H193" s="230">
        <f t="shared" si="79"/>
        <v>1490511.34</v>
      </c>
      <c r="I193" s="230">
        <f t="shared" si="79"/>
        <v>0</v>
      </c>
      <c r="J193" s="230">
        <f t="shared" si="79"/>
        <v>3961061.09</v>
      </c>
      <c r="K193" s="230">
        <f t="shared" si="79"/>
        <v>0</v>
      </c>
      <c r="L193" s="230">
        <f t="shared" si="79"/>
        <v>0</v>
      </c>
      <c r="M193" s="230">
        <f t="shared" si="79"/>
        <v>0</v>
      </c>
      <c r="N193" s="230">
        <f t="shared" si="79"/>
        <v>0</v>
      </c>
      <c r="O193" s="258">
        <f t="shared" si="79"/>
        <v>5451572.4300000006</v>
      </c>
    </row>
    <row r="194" spans="1:15" s="184" customFormat="1" ht="47.25" customHeight="1" x14ac:dyDescent="0.3">
      <c r="A194" s="338"/>
      <c r="B194" s="323"/>
      <c r="C194" s="340"/>
      <c r="D194" s="207" t="s">
        <v>50</v>
      </c>
      <c r="E194" s="231">
        <v>0</v>
      </c>
      <c r="F194" s="232">
        <v>0</v>
      </c>
      <c r="G194" s="232">
        <v>0</v>
      </c>
      <c r="H194" s="234">
        <v>0</v>
      </c>
      <c r="I194" s="234">
        <v>0</v>
      </c>
      <c r="J194" s="234">
        <f>J198</f>
        <v>0</v>
      </c>
      <c r="K194" s="234">
        <v>0</v>
      </c>
      <c r="L194" s="234">
        <v>0</v>
      </c>
      <c r="M194" s="234">
        <v>0</v>
      </c>
      <c r="N194" s="234">
        <v>0</v>
      </c>
      <c r="O194" s="259">
        <f t="shared" ref="O194:O201" si="80">SUM(E194:N194)</f>
        <v>0</v>
      </c>
    </row>
    <row r="195" spans="1:15" s="184" customFormat="1" ht="78.75" customHeight="1" x14ac:dyDescent="0.3">
      <c r="A195" s="338"/>
      <c r="B195" s="323"/>
      <c r="C195" s="340"/>
      <c r="D195" s="204" t="s">
        <v>236</v>
      </c>
      <c r="E195" s="229">
        <v>0</v>
      </c>
      <c r="F195" s="230">
        <v>0</v>
      </c>
      <c r="G195" s="230">
        <v>0</v>
      </c>
      <c r="H195" s="234">
        <v>1485000</v>
      </c>
      <c r="I195" s="234">
        <v>0</v>
      </c>
      <c r="J195" s="234">
        <f>J199</f>
        <v>3921450.48</v>
      </c>
      <c r="K195" s="234">
        <v>0</v>
      </c>
      <c r="L195" s="234">
        <v>0</v>
      </c>
      <c r="M195" s="234">
        <v>0</v>
      </c>
      <c r="N195" s="234">
        <v>0</v>
      </c>
      <c r="O195" s="259">
        <f t="shared" si="80"/>
        <v>5406450.4800000004</v>
      </c>
    </row>
    <row r="196" spans="1:15" s="184" customFormat="1" ht="363.75" customHeight="1" x14ac:dyDescent="0.3">
      <c r="A196" s="354"/>
      <c r="B196" s="320"/>
      <c r="C196" s="357"/>
      <c r="D196" s="204" t="s">
        <v>235</v>
      </c>
      <c r="E196" s="229">
        <v>0</v>
      </c>
      <c r="F196" s="230">
        <v>0</v>
      </c>
      <c r="G196" s="230">
        <v>0</v>
      </c>
      <c r="H196" s="234">
        <v>5511.34</v>
      </c>
      <c r="I196" s="234">
        <v>0</v>
      </c>
      <c r="J196" s="234">
        <v>39610.61</v>
      </c>
      <c r="K196" s="234">
        <v>0</v>
      </c>
      <c r="L196" s="234">
        <v>0</v>
      </c>
      <c r="M196" s="234">
        <v>0</v>
      </c>
      <c r="N196" s="234">
        <v>0</v>
      </c>
      <c r="O196" s="234">
        <f t="shared" si="80"/>
        <v>45121.95</v>
      </c>
    </row>
    <row r="197" spans="1:15" s="184" customFormat="1" ht="186.75" customHeight="1" x14ac:dyDescent="0.3">
      <c r="A197" s="358" t="s">
        <v>344</v>
      </c>
      <c r="B197" s="319" t="s">
        <v>345</v>
      </c>
      <c r="C197" s="339" t="s">
        <v>246</v>
      </c>
      <c r="D197" s="204" t="s">
        <v>238</v>
      </c>
      <c r="E197" s="229">
        <f>E198+E199+E201</f>
        <v>0</v>
      </c>
      <c r="F197" s="230">
        <f>F198+F199+F201</f>
        <v>0</v>
      </c>
      <c r="G197" s="230">
        <f>G198+G199+G201</f>
        <v>0</v>
      </c>
      <c r="H197" s="230">
        <f>H198+H199+H201</f>
        <v>0</v>
      </c>
      <c r="I197" s="230">
        <f>I198+I199+I201</f>
        <v>0</v>
      </c>
      <c r="J197" s="230">
        <f>J198+J199+J201+J200</f>
        <v>3961061.0900000003</v>
      </c>
      <c r="K197" s="230">
        <f>K198+K199+K201</f>
        <v>0</v>
      </c>
      <c r="L197" s="230">
        <f>L198+L199+L201</f>
        <v>0</v>
      </c>
      <c r="M197" s="230">
        <f>M198+M199+M201</f>
        <v>0</v>
      </c>
      <c r="N197" s="230">
        <f>N198+N199+N201</f>
        <v>0</v>
      </c>
      <c r="O197" s="258">
        <f t="shared" si="80"/>
        <v>3961061.0900000003</v>
      </c>
    </row>
    <row r="198" spans="1:15" s="184" customFormat="1" ht="186.75" customHeight="1" x14ac:dyDescent="0.3">
      <c r="A198" s="338"/>
      <c r="B198" s="323"/>
      <c r="C198" s="340"/>
      <c r="D198" s="207" t="s">
        <v>50</v>
      </c>
      <c r="E198" s="231">
        <v>0</v>
      </c>
      <c r="F198" s="232">
        <v>0</v>
      </c>
      <c r="G198" s="232">
        <v>0</v>
      </c>
      <c r="H198" s="234">
        <v>0</v>
      </c>
      <c r="I198" s="234">
        <v>0</v>
      </c>
      <c r="J198" s="234">
        <v>0</v>
      </c>
      <c r="K198" s="234">
        <v>0</v>
      </c>
      <c r="L198" s="234">
        <v>0</v>
      </c>
      <c r="M198" s="234">
        <v>0</v>
      </c>
      <c r="N198" s="234">
        <v>0</v>
      </c>
      <c r="O198" s="259">
        <f t="shared" si="80"/>
        <v>0</v>
      </c>
    </row>
    <row r="199" spans="1:15" s="184" customFormat="1" ht="186.75" customHeight="1" x14ac:dyDescent="0.3">
      <c r="A199" s="338"/>
      <c r="B199" s="323"/>
      <c r="C199" s="340"/>
      <c r="D199" s="204" t="s">
        <v>236</v>
      </c>
      <c r="E199" s="229">
        <v>0</v>
      </c>
      <c r="F199" s="230">
        <v>0</v>
      </c>
      <c r="G199" s="230">
        <v>0</v>
      </c>
      <c r="H199" s="234">
        <v>0</v>
      </c>
      <c r="I199" s="234">
        <v>0</v>
      </c>
      <c r="J199" s="234">
        <v>3921450.48</v>
      </c>
      <c r="K199" s="234">
        <v>0</v>
      </c>
      <c r="L199" s="234">
        <v>0</v>
      </c>
      <c r="M199" s="234">
        <v>0</v>
      </c>
      <c r="N199" s="234">
        <v>0</v>
      </c>
      <c r="O199" s="259">
        <f t="shared" si="80"/>
        <v>3921450.48</v>
      </c>
    </row>
    <row r="200" spans="1:15" s="184" customFormat="1" ht="186.75" customHeight="1" x14ac:dyDescent="0.3">
      <c r="A200" s="338"/>
      <c r="B200" s="323"/>
      <c r="C200" s="340"/>
      <c r="D200" s="204" t="s">
        <v>349</v>
      </c>
      <c r="E200" s="229">
        <v>0</v>
      </c>
      <c r="F200" s="230">
        <v>0</v>
      </c>
      <c r="G200" s="230">
        <v>0</v>
      </c>
      <c r="H200" s="234">
        <v>0</v>
      </c>
      <c r="I200" s="234">
        <v>0</v>
      </c>
      <c r="J200" s="234">
        <v>6337.7</v>
      </c>
      <c r="K200" s="234"/>
      <c r="L200" s="234"/>
      <c r="M200" s="234"/>
      <c r="N200" s="234"/>
      <c r="O200" s="259">
        <f t="shared" si="80"/>
        <v>6337.7</v>
      </c>
    </row>
    <row r="201" spans="1:15" s="184" customFormat="1" ht="186.75" customHeight="1" x14ac:dyDescent="0.3">
      <c r="A201" s="354"/>
      <c r="B201" s="320"/>
      <c r="C201" s="357"/>
      <c r="D201" s="204" t="s">
        <v>235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33272.910000000003</v>
      </c>
      <c r="K201" s="234">
        <v>0</v>
      </c>
      <c r="L201" s="234">
        <v>0</v>
      </c>
      <c r="M201" s="234">
        <v>0</v>
      </c>
      <c r="N201" s="234">
        <v>0</v>
      </c>
      <c r="O201" s="234">
        <f t="shared" si="80"/>
        <v>33272.910000000003</v>
      </c>
    </row>
    <row r="202" spans="1:15" s="184" customFormat="1" ht="45.75" customHeight="1" x14ac:dyDescent="0.3">
      <c r="A202" s="260" t="s">
        <v>299</v>
      </c>
      <c r="B202" s="319" t="s">
        <v>297</v>
      </c>
      <c r="C202" s="236" t="s">
        <v>243</v>
      </c>
      <c r="D202" s="204" t="s">
        <v>238</v>
      </c>
      <c r="E202" s="229">
        <f>E203+E204+E205</f>
        <v>0</v>
      </c>
      <c r="F202" s="230">
        <f t="shared" ref="F202:O202" si="81">F203+F204+F205</f>
        <v>0</v>
      </c>
      <c r="G202" s="230">
        <f t="shared" si="81"/>
        <v>400000</v>
      </c>
      <c r="H202" s="230">
        <f t="shared" si="81"/>
        <v>0</v>
      </c>
      <c r="I202" s="230">
        <f t="shared" si="81"/>
        <v>0</v>
      </c>
      <c r="J202" s="230">
        <f t="shared" si="81"/>
        <v>0</v>
      </c>
      <c r="K202" s="230">
        <f t="shared" si="81"/>
        <v>0</v>
      </c>
      <c r="L202" s="230">
        <f t="shared" si="81"/>
        <v>0</v>
      </c>
      <c r="M202" s="230">
        <f t="shared" si="81"/>
        <v>0</v>
      </c>
      <c r="N202" s="230">
        <f t="shared" si="81"/>
        <v>0</v>
      </c>
      <c r="O202" s="230">
        <f t="shared" si="81"/>
        <v>400000</v>
      </c>
    </row>
    <row r="203" spans="1:15" s="184" customFormat="1" ht="45.75" customHeight="1" x14ac:dyDescent="0.3">
      <c r="A203" s="261"/>
      <c r="B203" s="341"/>
      <c r="C203" s="262"/>
      <c r="D203" s="207" t="s">
        <v>50</v>
      </c>
      <c r="E203" s="231">
        <v>0</v>
      </c>
      <c r="F203" s="232">
        <v>0</v>
      </c>
      <c r="G203" s="232">
        <v>0</v>
      </c>
      <c r="H203" s="234">
        <v>0</v>
      </c>
      <c r="I203" s="234">
        <v>0</v>
      </c>
      <c r="J203" s="234">
        <v>0</v>
      </c>
      <c r="K203" s="234">
        <v>0</v>
      </c>
      <c r="L203" s="234">
        <v>0</v>
      </c>
      <c r="M203" s="234">
        <v>0</v>
      </c>
      <c r="N203" s="234">
        <v>0</v>
      </c>
      <c r="O203" s="234">
        <f>SUM(E203:N203)</f>
        <v>0</v>
      </c>
    </row>
    <row r="204" spans="1:15" s="184" customFormat="1" ht="86.25" customHeight="1" x14ac:dyDescent="0.3">
      <c r="A204" s="261"/>
      <c r="B204" s="341"/>
      <c r="C204" s="262"/>
      <c r="D204" s="204" t="s">
        <v>236</v>
      </c>
      <c r="E204" s="229">
        <v>0</v>
      </c>
      <c r="F204" s="230">
        <v>0</v>
      </c>
      <c r="G204" s="230">
        <v>0</v>
      </c>
      <c r="H204" s="234">
        <v>0</v>
      </c>
      <c r="I204" s="234">
        <v>0</v>
      </c>
      <c r="J204" s="234">
        <v>0</v>
      </c>
      <c r="K204" s="234">
        <v>0</v>
      </c>
      <c r="L204" s="234">
        <v>0</v>
      </c>
      <c r="M204" s="234">
        <v>0</v>
      </c>
      <c r="N204" s="234">
        <v>0</v>
      </c>
      <c r="O204" s="234">
        <f>SUM(E204:N204)</f>
        <v>0</v>
      </c>
    </row>
    <row r="205" spans="1:15" s="184" customFormat="1" ht="87.75" customHeight="1" x14ac:dyDescent="0.3">
      <c r="A205" s="263"/>
      <c r="B205" s="342"/>
      <c r="C205" s="264"/>
      <c r="D205" s="204" t="s">
        <v>235</v>
      </c>
      <c r="E205" s="229">
        <v>0</v>
      </c>
      <c r="F205" s="230">
        <v>0</v>
      </c>
      <c r="G205" s="230">
        <v>400000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400000</v>
      </c>
    </row>
    <row r="206" spans="1:15" s="184" customFormat="1" ht="45.75" customHeight="1" x14ac:dyDescent="0.3">
      <c r="A206" s="260" t="s">
        <v>301</v>
      </c>
      <c r="B206" s="319" t="s">
        <v>324</v>
      </c>
      <c r="C206" s="236" t="s">
        <v>252</v>
      </c>
      <c r="D206" s="204" t="s">
        <v>238</v>
      </c>
      <c r="E206" s="229">
        <f>E207+E208+E209</f>
        <v>0</v>
      </c>
      <c r="F206" s="230">
        <f t="shared" ref="F206:O206" si="82">F207+F208+F209</f>
        <v>0</v>
      </c>
      <c r="G206" s="230">
        <f t="shared" si="82"/>
        <v>280015</v>
      </c>
      <c r="H206" s="230">
        <f t="shared" si="82"/>
        <v>0</v>
      </c>
      <c r="I206" s="230">
        <f t="shared" si="82"/>
        <v>0</v>
      </c>
      <c r="J206" s="230">
        <f t="shared" si="82"/>
        <v>1010101.01</v>
      </c>
      <c r="K206" s="230">
        <f t="shared" si="82"/>
        <v>0</v>
      </c>
      <c r="L206" s="230">
        <f t="shared" si="82"/>
        <v>1010101.01</v>
      </c>
      <c r="M206" s="230">
        <f t="shared" si="82"/>
        <v>1010101.01</v>
      </c>
      <c r="N206" s="230">
        <f t="shared" si="82"/>
        <v>0</v>
      </c>
      <c r="O206" s="230">
        <f t="shared" si="82"/>
        <v>3310318.0300000003</v>
      </c>
    </row>
    <row r="207" spans="1:15" s="184" customFormat="1" ht="45.75" customHeight="1" x14ac:dyDescent="0.3">
      <c r="A207" s="261"/>
      <c r="B207" s="341"/>
      <c r="C207" s="262"/>
      <c r="D207" s="207" t="s">
        <v>50</v>
      </c>
      <c r="E207" s="231">
        <v>0</v>
      </c>
      <c r="F207" s="232">
        <v>0</v>
      </c>
      <c r="G207" s="232">
        <v>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0</v>
      </c>
    </row>
    <row r="208" spans="1:15" s="184" customFormat="1" ht="72" customHeight="1" x14ac:dyDescent="0.3">
      <c r="A208" s="261"/>
      <c r="B208" s="341"/>
      <c r="C208" s="262"/>
      <c r="D208" s="204" t="s">
        <v>236</v>
      </c>
      <c r="E208" s="229">
        <v>0</v>
      </c>
      <c r="F208" s="230">
        <v>0</v>
      </c>
      <c r="G208" s="230">
        <v>0</v>
      </c>
      <c r="H208" s="234">
        <v>0</v>
      </c>
      <c r="I208" s="234">
        <v>0</v>
      </c>
      <c r="J208" s="234">
        <v>1000000</v>
      </c>
      <c r="K208" s="234"/>
      <c r="L208" s="234">
        <v>1000000</v>
      </c>
      <c r="M208" s="234">
        <v>1000000</v>
      </c>
      <c r="N208" s="234">
        <v>0</v>
      </c>
      <c r="O208" s="234">
        <f>SUM(E208:N208)</f>
        <v>3000000</v>
      </c>
    </row>
    <row r="209" spans="1:15" s="184" customFormat="1" ht="212.25" customHeight="1" x14ac:dyDescent="0.3">
      <c r="A209" s="263"/>
      <c r="B209" s="342"/>
      <c r="C209" s="264"/>
      <c r="D209" s="204" t="s">
        <v>235</v>
      </c>
      <c r="E209" s="229">
        <v>0</v>
      </c>
      <c r="F209" s="230">
        <v>0</v>
      </c>
      <c r="G209" s="230">
        <v>280015</v>
      </c>
      <c r="H209" s="234">
        <v>0</v>
      </c>
      <c r="I209" s="234">
        <v>0</v>
      </c>
      <c r="J209" s="234">
        <v>10101.01</v>
      </c>
      <c r="K209" s="234"/>
      <c r="L209" s="234">
        <v>10101.01</v>
      </c>
      <c r="M209" s="234">
        <v>10101.01</v>
      </c>
      <c r="N209" s="234">
        <v>0</v>
      </c>
      <c r="O209" s="234">
        <f>SUM(E209:N209)</f>
        <v>310318.03000000003</v>
      </c>
    </row>
    <row r="210" spans="1:15" s="184" customFormat="1" ht="90.75" customHeight="1" x14ac:dyDescent="0.3">
      <c r="A210" s="260" t="s">
        <v>312</v>
      </c>
      <c r="B210" s="319" t="s">
        <v>319</v>
      </c>
      <c r="C210" s="236" t="s">
        <v>243</v>
      </c>
      <c r="D210" s="204" t="s">
        <v>238</v>
      </c>
      <c r="E210" s="229">
        <f>E211+E212+E213</f>
        <v>0</v>
      </c>
      <c r="F210" s="230">
        <f t="shared" ref="F210:O210" si="83">F211+F212+F213</f>
        <v>28480</v>
      </c>
      <c r="G210" s="230">
        <f t="shared" si="83"/>
        <v>358621</v>
      </c>
      <c r="H210" s="230">
        <f t="shared" si="83"/>
        <v>60962</v>
      </c>
      <c r="I210" s="230">
        <f t="shared" si="83"/>
        <v>791002.03</v>
      </c>
      <c r="J210" s="230">
        <f t="shared" si="83"/>
        <v>0</v>
      </c>
      <c r="K210" s="230">
        <f t="shared" si="83"/>
        <v>0</v>
      </c>
      <c r="L210" s="230">
        <f t="shared" si="83"/>
        <v>0</v>
      </c>
      <c r="M210" s="230">
        <f t="shared" si="83"/>
        <v>0</v>
      </c>
      <c r="N210" s="230">
        <f t="shared" si="83"/>
        <v>0</v>
      </c>
      <c r="O210" s="230">
        <f t="shared" si="83"/>
        <v>1239065.03</v>
      </c>
    </row>
    <row r="211" spans="1:15" s="184" customFormat="1" ht="90.75" customHeight="1" x14ac:dyDescent="0.3">
      <c r="A211" s="261"/>
      <c r="B211" s="341"/>
      <c r="C211" s="262"/>
      <c r="D211" s="207" t="s">
        <v>50</v>
      </c>
      <c r="E211" s="231">
        <v>0</v>
      </c>
      <c r="F211" s="232">
        <v>0</v>
      </c>
      <c r="G211" s="232">
        <v>0</v>
      </c>
      <c r="H211" s="234">
        <v>0</v>
      </c>
      <c r="I211" s="234">
        <v>0</v>
      </c>
      <c r="J211" s="234">
        <v>0</v>
      </c>
      <c r="K211" s="234">
        <v>0</v>
      </c>
      <c r="L211" s="234">
        <v>0</v>
      </c>
      <c r="M211" s="234">
        <v>0</v>
      </c>
      <c r="N211" s="234">
        <v>0</v>
      </c>
      <c r="O211" s="234">
        <f>SUM(E211:N211)</f>
        <v>0</v>
      </c>
    </row>
    <row r="212" spans="1:15" s="184" customFormat="1" ht="119.25" customHeight="1" x14ac:dyDescent="0.3">
      <c r="A212" s="261"/>
      <c r="B212" s="341"/>
      <c r="C212" s="262"/>
      <c r="D212" s="204" t="s">
        <v>236</v>
      </c>
      <c r="E212" s="229">
        <v>0</v>
      </c>
      <c r="F212" s="230">
        <v>0</v>
      </c>
      <c r="G212" s="230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34">
        <f>SUM(E212:N212)</f>
        <v>0</v>
      </c>
    </row>
    <row r="213" spans="1:15" s="184" customFormat="1" ht="90.75" customHeight="1" x14ac:dyDescent="0.3">
      <c r="A213" s="261"/>
      <c r="B213" s="341"/>
      <c r="C213" s="262"/>
      <c r="D213" s="212" t="s">
        <v>235</v>
      </c>
      <c r="E213" s="241">
        <v>0</v>
      </c>
      <c r="F213" s="242">
        <v>28480</v>
      </c>
      <c r="G213" s="242">
        <v>358621</v>
      </c>
      <c r="H213" s="265">
        <f>21303+39659</f>
        <v>60962</v>
      </c>
      <c r="I213" s="243">
        <f>742078.03+48924</f>
        <v>791002.03</v>
      </c>
      <c r="J213" s="243">
        <v>0</v>
      </c>
      <c r="K213" s="243">
        <v>0</v>
      </c>
      <c r="L213" s="243">
        <v>0</v>
      </c>
      <c r="M213" s="243">
        <v>0</v>
      </c>
      <c r="N213" s="243">
        <v>0</v>
      </c>
      <c r="O213" s="243">
        <f>SUM(E213:N213)</f>
        <v>1239065.03</v>
      </c>
    </row>
    <row r="214" spans="1:15" s="184" customFormat="1" ht="90.75" customHeight="1" x14ac:dyDescent="0.3">
      <c r="A214" s="260" t="s">
        <v>320</v>
      </c>
      <c r="B214" s="355" t="s">
        <v>313</v>
      </c>
      <c r="C214" s="319" t="s">
        <v>246</v>
      </c>
      <c r="D214" s="204" t="s">
        <v>238</v>
      </c>
      <c r="E214" s="229">
        <f>E215+E216+E217</f>
        <v>0</v>
      </c>
      <c r="F214" s="230">
        <f t="shared" ref="F214:O214" si="84">F215+F216+F217</f>
        <v>0</v>
      </c>
      <c r="G214" s="230">
        <f t="shared" si="84"/>
        <v>0</v>
      </c>
      <c r="H214" s="230">
        <f t="shared" si="84"/>
        <v>0</v>
      </c>
      <c r="I214" s="230">
        <f t="shared" si="84"/>
        <v>0</v>
      </c>
      <c r="J214" s="230">
        <f t="shared" si="84"/>
        <v>0</v>
      </c>
      <c r="K214" s="230">
        <f t="shared" si="84"/>
        <v>9996610.9499999993</v>
      </c>
      <c r="L214" s="230">
        <f t="shared" si="84"/>
        <v>0</v>
      </c>
      <c r="M214" s="230">
        <f t="shared" si="84"/>
        <v>0</v>
      </c>
      <c r="N214" s="230">
        <f t="shared" si="84"/>
        <v>0</v>
      </c>
      <c r="O214" s="230">
        <f t="shared" si="84"/>
        <v>9996610.9499999993</v>
      </c>
    </row>
    <row r="215" spans="1:15" s="184" customFormat="1" ht="90.75" customHeight="1" x14ac:dyDescent="0.3">
      <c r="A215" s="261"/>
      <c r="B215" s="356"/>
      <c r="C215" s="323"/>
      <c r="D215" s="207" t="s">
        <v>50</v>
      </c>
      <c r="E215" s="231">
        <v>0</v>
      </c>
      <c r="F215" s="232">
        <v>0</v>
      </c>
      <c r="G215" s="232">
        <v>0</v>
      </c>
      <c r="H215" s="234">
        <v>0</v>
      </c>
      <c r="I215" s="234">
        <v>0</v>
      </c>
      <c r="J215" s="234">
        <v>0</v>
      </c>
      <c r="K215" s="234">
        <v>0</v>
      </c>
      <c r="L215" s="234">
        <v>0</v>
      </c>
      <c r="M215" s="234">
        <v>0</v>
      </c>
      <c r="N215" s="234">
        <v>0</v>
      </c>
      <c r="O215" s="234">
        <f>SUM(E215:N215)</f>
        <v>0</v>
      </c>
    </row>
    <row r="216" spans="1:15" s="184" customFormat="1" ht="90.75" customHeight="1" x14ac:dyDescent="0.3">
      <c r="A216" s="261"/>
      <c r="B216" s="356"/>
      <c r="C216" s="323"/>
      <c r="D216" s="204" t="s">
        <v>236</v>
      </c>
      <c r="E216" s="229">
        <v>0</v>
      </c>
      <c r="F216" s="230">
        <v>0</v>
      </c>
      <c r="G216" s="230">
        <v>0</v>
      </c>
      <c r="H216" s="234">
        <v>0</v>
      </c>
      <c r="I216" s="234">
        <v>0</v>
      </c>
      <c r="J216" s="234">
        <v>0</v>
      </c>
      <c r="K216" s="234">
        <v>9994591.8399999999</v>
      </c>
      <c r="L216" s="234">
        <v>0</v>
      </c>
      <c r="M216" s="234">
        <v>0</v>
      </c>
      <c r="N216" s="234">
        <v>0</v>
      </c>
      <c r="O216" s="234">
        <f>SUM(E216:N216)</f>
        <v>9994591.8399999999</v>
      </c>
    </row>
    <row r="217" spans="1:15" s="184" customFormat="1" ht="90.75" customHeight="1" x14ac:dyDescent="0.3">
      <c r="A217" s="261"/>
      <c r="B217" s="356"/>
      <c r="C217" s="320"/>
      <c r="D217" s="212" t="s">
        <v>235</v>
      </c>
      <c r="E217" s="241">
        <v>0</v>
      </c>
      <c r="F217" s="242">
        <v>0</v>
      </c>
      <c r="G217" s="242">
        <v>0</v>
      </c>
      <c r="H217" s="243">
        <v>0</v>
      </c>
      <c r="I217" s="243">
        <v>0</v>
      </c>
      <c r="J217" s="243">
        <v>0</v>
      </c>
      <c r="K217" s="243">
        <v>2019.11</v>
      </c>
      <c r="L217" s="243">
        <v>0</v>
      </c>
      <c r="M217" s="243">
        <v>0</v>
      </c>
      <c r="N217" s="243">
        <v>0</v>
      </c>
      <c r="O217" s="243">
        <f>SUM(E217:N217)</f>
        <v>2019.11</v>
      </c>
    </row>
    <row r="218" spans="1:15" ht="34.5" customHeight="1" x14ac:dyDescent="0.3">
      <c r="A218" s="260" t="s">
        <v>321</v>
      </c>
      <c r="B218" s="355" t="s">
        <v>322</v>
      </c>
      <c r="C218" s="236" t="s">
        <v>243</v>
      </c>
      <c r="D218" s="204" t="s">
        <v>238</v>
      </c>
      <c r="E218" s="229">
        <f t="shared" ref="E218:O218" si="85">E219+E220+E221</f>
        <v>0</v>
      </c>
      <c r="F218" s="230">
        <f t="shared" si="85"/>
        <v>0</v>
      </c>
      <c r="G218" s="230">
        <f t="shared" si="85"/>
        <v>0</v>
      </c>
      <c r="H218" s="230">
        <f t="shared" si="85"/>
        <v>0</v>
      </c>
      <c r="I218" s="230">
        <f t="shared" si="85"/>
        <v>118747</v>
      </c>
      <c r="J218" s="230">
        <f t="shared" si="85"/>
        <v>0</v>
      </c>
      <c r="K218" s="230">
        <f t="shared" si="85"/>
        <v>0</v>
      </c>
      <c r="L218" s="230">
        <f t="shared" si="85"/>
        <v>0</v>
      </c>
      <c r="M218" s="230">
        <f t="shared" si="85"/>
        <v>0</v>
      </c>
      <c r="N218" s="230">
        <f t="shared" si="85"/>
        <v>0</v>
      </c>
      <c r="O218" s="230">
        <f t="shared" si="85"/>
        <v>118747</v>
      </c>
    </row>
    <row r="219" spans="1:15" ht="42" customHeight="1" x14ac:dyDescent="0.3">
      <c r="A219" s="261"/>
      <c r="B219" s="356"/>
      <c r="C219" s="262"/>
      <c r="D219" s="207" t="s">
        <v>50</v>
      </c>
      <c r="E219" s="231">
        <v>0</v>
      </c>
      <c r="F219" s="232">
        <v>0</v>
      </c>
      <c r="G219" s="232">
        <v>0</v>
      </c>
      <c r="H219" s="234">
        <v>0</v>
      </c>
      <c r="I219" s="234">
        <v>0</v>
      </c>
      <c r="J219" s="234">
        <v>0</v>
      </c>
      <c r="K219" s="234">
        <v>0</v>
      </c>
      <c r="L219" s="234">
        <v>0</v>
      </c>
      <c r="M219" s="234">
        <v>0</v>
      </c>
      <c r="N219" s="234">
        <v>0</v>
      </c>
      <c r="O219" s="234">
        <f>SUM(E219:N219)</f>
        <v>0</v>
      </c>
    </row>
    <row r="220" spans="1:15" ht="111.75" customHeight="1" x14ac:dyDescent="0.3">
      <c r="A220" s="261"/>
      <c r="B220" s="356"/>
      <c r="C220" s="262"/>
      <c r="D220" s="204" t="s">
        <v>236</v>
      </c>
      <c r="E220" s="229">
        <v>0</v>
      </c>
      <c r="F220" s="230">
        <v>0</v>
      </c>
      <c r="G220" s="230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34">
        <f>SUM(E220:N220)</f>
        <v>0</v>
      </c>
    </row>
    <row r="221" spans="1:15" ht="111.75" customHeight="1" x14ac:dyDescent="0.3">
      <c r="A221" s="261"/>
      <c r="B221" s="356"/>
      <c r="C221" s="262"/>
      <c r="D221" s="212" t="s">
        <v>235</v>
      </c>
      <c r="E221" s="241">
        <v>0</v>
      </c>
      <c r="F221" s="242">
        <v>0</v>
      </c>
      <c r="G221" s="242">
        <v>0</v>
      </c>
      <c r="H221" s="243">
        <v>0</v>
      </c>
      <c r="I221" s="243">
        <v>118747</v>
      </c>
      <c r="J221" s="243">
        <v>0</v>
      </c>
      <c r="K221" s="243">
        <v>0</v>
      </c>
      <c r="L221" s="243">
        <v>0</v>
      </c>
      <c r="M221" s="243">
        <v>0</v>
      </c>
      <c r="N221" s="243">
        <v>0</v>
      </c>
      <c r="O221" s="243">
        <f>SUM(E221:N221)</f>
        <v>118747</v>
      </c>
    </row>
    <row r="222" spans="1:15" ht="33" customHeight="1" x14ac:dyDescent="0.3">
      <c r="A222" s="319" t="s">
        <v>360</v>
      </c>
      <c r="B222" s="321" t="s">
        <v>361</v>
      </c>
      <c r="C222" s="236" t="s">
        <v>243</v>
      </c>
      <c r="D222" s="237" t="s">
        <v>238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337500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337500</v>
      </c>
    </row>
    <row r="223" spans="1:15" ht="75" customHeight="1" x14ac:dyDescent="0.3">
      <c r="A223" s="320"/>
      <c r="B223" s="322"/>
      <c r="C223" s="237"/>
      <c r="D223" s="237" t="s">
        <v>337</v>
      </c>
      <c r="E223" s="229">
        <v>0</v>
      </c>
      <c r="F223" s="230">
        <v>0</v>
      </c>
      <c r="G223" s="230">
        <v>0</v>
      </c>
      <c r="H223" s="234">
        <v>0</v>
      </c>
      <c r="I223" s="234">
        <v>0</v>
      </c>
      <c r="J223" s="209">
        <v>337500</v>
      </c>
      <c r="K223" s="234">
        <v>0</v>
      </c>
      <c r="L223" s="234">
        <v>0</v>
      </c>
      <c r="M223" s="234">
        <v>0</v>
      </c>
      <c r="N223" s="234">
        <v>0</v>
      </c>
      <c r="O223" s="234">
        <f>SUM(E223:N223)</f>
        <v>337500</v>
      </c>
    </row>
    <row r="224" spans="1:15" ht="20.25" customHeight="1" thickBot="1" x14ac:dyDescent="0.35">
      <c r="A224" s="345" t="s">
        <v>282</v>
      </c>
      <c r="B224" s="346"/>
      <c r="C224" s="346"/>
      <c r="D224" s="346"/>
      <c r="E224" s="346"/>
      <c r="F224" s="346"/>
      <c r="G224" s="346"/>
      <c r="H224" s="346"/>
      <c r="I224" s="346"/>
      <c r="J224" s="346"/>
      <c r="K224" s="346"/>
      <c r="L224" s="346"/>
      <c r="M224" s="346"/>
      <c r="N224" s="346"/>
      <c r="O224" s="347"/>
    </row>
    <row r="225" spans="1:15" ht="25.5" x14ac:dyDescent="0.3">
      <c r="A225" s="351" t="s">
        <v>238</v>
      </c>
      <c r="B225" s="352"/>
      <c r="C225" s="352"/>
      <c r="D225" s="353"/>
      <c r="E225" s="266">
        <f t="shared" ref="E225:O225" si="86">E226+E227+E228</f>
        <v>0</v>
      </c>
      <c r="F225" s="266">
        <f t="shared" si="86"/>
        <v>0</v>
      </c>
      <c r="G225" s="266">
        <f t="shared" si="86"/>
        <v>0</v>
      </c>
      <c r="H225" s="266">
        <f t="shared" si="86"/>
        <v>0</v>
      </c>
      <c r="I225" s="266">
        <f t="shared" si="86"/>
        <v>0</v>
      </c>
      <c r="J225" s="266">
        <f t="shared" si="86"/>
        <v>0</v>
      </c>
      <c r="K225" s="266">
        <f t="shared" si="86"/>
        <v>0</v>
      </c>
      <c r="L225" s="266">
        <f t="shared" si="86"/>
        <v>0</v>
      </c>
      <c r="M225" s="266">
        <f t="shared" si="86"/>
        <v>0</v>
      </c>
      <c r="N225" s="266">
        <f t="shared" si="86"/>
        <v>0</v>
      </c>
      <c r="O225" s="255">
        <f t="shared" si="86"/>
        <v>0</v>
      </c>
    </row>
    <row r="226" spans="1:15" ht="25.5" x14ac:dyDescent="0.3">
      <c r="A226" s="348" t="s">
        <v>50</v>
      </c>
      <c r="B226" s="349"/>
      <c r="C226" s="349"/>
      <c r="D226" s="350"/>
      <c r="E226" s="257">
        <f>E230</f>
        <v>0</v>
      </c>
      <c r="F226" s="257">
        <f t="shared" ref="F226:N226" si="87">F230</f>
        <v>0</v>
      </c>
      <c r="G226" s="257">
        <f t="shared" si="87"/>
        <v>0</v>
      </c>
      <c r="H226" s="257">
        <f t="shared" si="87"/>
        <v>0</v>
      </c>
      <c r="I226" s="257">
        <f t="shared" si="87"/>
        <v>0</v>
      </c>
      <c r="J226" s="257">
        <f t="shared" si="87"/>
        <v>0</v>
      </c>
      <c r="K226" s="257">
        <f t="shared" si="87"/>
        <v>0</v>
      </c>
      <c r="L226" s="257">
        <f t="shared" si="87"/>
        <v>0</v>
      </c>
      <c r="M226" s="257">
        <f t="shared" si="87"/>
        <v>0</v>
      </c>
      <c r="N226" s="257">
        <f t="shared" si="87"/>
        <v>0</v>
      </c>
      <c r="O226" s="259">
        <f>SUM(E226:N226)</f>
        <v>0</v>
      </c>
    </row>
    <row r="227" spans="1:15" ht="69.75" customHeight="1" x14ac:dyDescent="0.3">
      <c r="A227" s="348" t="s">
        <v>236</v>
      </c>
      <c r="B227" s="349"/>
      <c r="C227" s="349"/>
      <c r="D227" s="350"/>
      <c r="E227" s="257">
        <f>E231</f>
        <v>0</v>
      </c>
      <c r="F227" s="257">
        <f t="shared" ref="F227:N227" si="88">F231</f>
        <v>0</v>
      </c>
      <c r="G227" s="257">
        <f t="shared" si="88"/>
        <v>0</v>
      </c>
      <c r="H227" s="257">
        <f t="shared" si="88"/>
        <v>0</v>
      </c>
      <c r="I227" s="257">
        <f t="shared" si="88"/>
        <v>0</v>
      </c>
      <c r="J227" s="257">
        <f t="shared" si="88"/>
        <v>0</v>
      </c>
      <c r="K227" s="257">
        <f t="shared" si="88"/>
        <v>0</v>
      </c>
      <c r="L227" s="257">
        <f t="shared" si="88"/>
        <v>0</v>
      </c>
      <c r="M227" s="257">
        <f t="shared" si="88"/>
        <v>0</v>
      </c>
      <c r="N227" s="257">
        <f t="shared" si="88"/>
        <v>0</v>
      </c>
      <c r="O227" s="259">
        <f>SUM(E227:N227)</f>
        <v>0</v>
      </c>
    </row>
    <row r="228" spans="1:15" ht="112.5" customHeight="1" x14ac:dyDescent="0.3">
      <c r="A228" s="348" t="s">
        <v>235</v>
      </c>
      <c r="B228" s="349"/>
      <c r="C228" s="349"/>
      <c r="D228" s="350"/>
      <c r="E228" s="257">
        <f>E232</f>
        <v>0</v>
      </c>
      <c r="F228" s="257">
        <f t="shared" ref="F228:N228" si="89">F232</f>
        <v>0</v>
      </c>
      <c r="G228" s="257">
        <f t="shared" si="89"/>
        <v>0</v>
      </c>
      <c r="H228" s="257">
        <f t="shared" si="89"/>
        <v>0</v>
      </c>
      <c r="I228" s="257">
        <f t="shared" si="89"/>
        <v>0</v>
      </c>
      <c r="J228" s="257">
        <f t="shared" si="89"/>
        <v>0</v>
      </c>
      <c r="K228" s="257">
        <f t="shared" si="89"/>
        <v>0</v>
      </c>
      <c r="L228" s="257">
        <f t="shared" si="89"/>
        <v>0</v>
      </c>
      <c r="M228" s="257">
        <f t="shared" si="89"/>
        <v>0</v>
      </c>
      <c r="N228" s="257">
        <f t="shared" si="89"/>
        <v>0</v>
      </c>
      <c r="O228" s="259">
        <f>SUM(E228:N228)</f>
        <v>0</v>
      </c>
    </row>
    <row r="229" spans="1:15" ht="29.45" customHeight="1" x14ac:dyDescent="0.3">
      <c r="A229" s="366" t="s">
        <v>283</v>
      </c>
      <c r="B229" s="319" t="s">
        <v>284</v>
      </c>
      <c r="C229" s="339" t="s">
        <v>304</v>
      </c>
      <c r="D229" s="204" t="s">
        <v>238</v>
      </c>
      <c r="E229" s="230">
        <f>E230+E231+E232</f>
        <v>0</v>
      </c>
      <c r="F229" s="230">
        <f t="shared" ref="F229:N229" si="90">F230+F231+F232</f>
        <v>0</v>
      </c>
      <c r="G229" s="230">
        <f t="shared" si="90"/>
        <v>0</v>
      </c>
      <c r="H229" s="230">
        <f t="shared" si="90"/>
        <v>0</v>
      </c>
      <c r="I229" s="230">
        <f t="shared" si="90"/>
        <v>0</v>
      </c>
      <c r="J229" s="230">
        <f t="shared" si="90"/>
        <v>0</v>
      </c>
      <c r="K229" s="230">
        <f t="shared" si="90"/>
        <v>0</v>
      </c>
      <c r="L229" s="230">
        <f t="shared" si="90"/>
        <v>0</v>
      </c>
      <c r="M229" s="230">
        <f t="shared" si="90"/>
        <v>0</v>
      </c>
      <c r="N229" s="230">
        <f t="shared" si="90"/>
        <v>0</v>
      </c>
      <c r="O229" s="258">
        <f>O230+O231+O232</f>
        <v>0</v>
      </c>
    </row>
    <row r="230" spans="1:15" ht="93.75" customHeight="1" x14ac:dyDescent="0.3">
      <c r="A230" s="338"/>
      <c r="B230" s="323"/>
      <c r="C230" s="340"/>
      <c r="D230" s="207" t="s">
        <v>50</v>
      </c>
      <c r="E230" s="232">
        <v>0</v>
      </c>
      <c r="F230" s="232">
        <v>0</v>
      </c>
      <c r="G230" s="232">
        <v>0</v>
      </c>
      <c r="H230" s="234">
        <v>0</v>
      </c>
      <c r="I230" s="234">
        <v>0</v>
      </c>
      <c r="J230" s="234">
        <v>0</v>
      </c>
      <c r="K230" s="234">
        <v>0</v>
      </c>
      <c r="L230" s="234">
        <v>0</v>
      </c>
      <c r="M230" s="234">
        <v>0</v>
      </c>
      <c r="N230" s="234">
        <v>0</v>
      </c>
      <c r="O230" s="259">
        <f>SUM(E230:N230)</f>
        <v>0</v>
      </c>
    </row>
    <row r="231" spans="1:15" ht="73.5" customHeight="1" x14ac:dyDescent="0.3">
      <c r="A231" s="338"/>
      <c r="B231" s="323"/>
      <c r="C231" s="340"/>
      <c r="D231" s="204" t="s">
        <v>236</v>
      </c>
      <c r="E231" s="230">
        <v>0</v>
      </c>
      <c r="F231" s="230">
        <v>0</v>
      </c>
      <c r="G231" s="230">
        <v>0</v>
      </c>
      <c r="H231" s="234">
        <v>0</v>
      </c>
      <c r="I231" s="234">
        <v>0</v>
      </c>
      <c r="J231" s="234">
        <v>0</v>
      </c>
      <c r="K231" s="234">
        <v>0</v>
      </c>
      <c r="L231" s="234">
        <v>0</v>
      </c>
      <c r="M231" s="234">
        <v>0</v>
      </c>
      <c r="N231" s="234">
        <v>0</v>
      </c>
      <c r="O231" s="259">
        <f>SUM(E231:N231)</f>
        <v>0</v>
      </c>
    </row>
    <row r="232" spans="1:15" ht="195.75" customHeight="1" thickBot="1" x14ac:dyDescent="0.35">
      <c r="A232" s="338"/>
      <c r="B232" s="323"/>
      <c r="C232" s="340"/>
      <c r="D232" s="212" t="s">
        <v>235</v>
      </c>
      <c r="E232" s="242">
        <v>0</v>
      </c>
      <c r="F232" s="242">
        <v>0</v>
      </c>
      <c r="G232" s="242">
        <v>0</v>
      </c>
      <c r="H232" s="243">
        <v>0</v>
      </c>
      <c r="I232" s="243">
        <v>0</v>
      </c>
      <c r="J232" s="243">
        <v>0</v>
      </c>
      <c r="K232" s="243">
        <v>0</v>
      </c>
      <c r="L232" s="243">
        <v>0</v>
      </c>
      <c r="M232" s="243">
        <v>0</v>
      </c>
      <c r="N232" s="243">
        <v>0</v>
      </c>
      <c r="O232" s="267">
        <f>SUM(E232:N232)</f>
        <v>0</v>
      </c>
    </row>
    <row r="233" spans="1:15" ht="20.25" customHeight="1" thickBot="1" x14ac:dyDescent="0.35">
      <c r="A233" s="363" t="s">
        <v>285</v>
      </c>
      <c r="B233" s="364"/>
      <c r="C233" s="364"/>
      <c r="D233" s="364"/>
      <c r="E233" s="364"/>
      <c r="F233" s="364"/>
      <c r="G233" s="364"/>
      <c r="H233" s="364"/>
      <c r="I233" s="364"/>
      <c r="J233" s="364"/>
      <c r="K233" s="364"/>
      <c r="L233" s="364"/>
      <c r="M233" s="364"/>
      <c r="N233" s="364"/>
      <c r="O233" s="365"/>
    </row>
    <row r="234" spans="1:15" ht="25.5" x14ac:dyDescent="0.3">
      <c r="A234" s="351" t="s">
        <v>238</v>
      </c>
      <c r="B234" s="352"/>
      <c r="C234" s="352"/>
      <c r="D234" s="353"/>
      <c r="E234" s="266">
        <f>E238</f>
        <v>0</v>
      </c>
      <c r="F234" s="266">
        <f t="shared" ref="F234:O234" si="91">F235+F236+F237</f>
        <v>0</v>
      </c>
      <c r="G234" s="266">
        <f t="shared" si="91"/>
        <v>0</v>
      </c>
      <c r="H234" s="255">
        <f>H235+H236+H237</f>
        <v>209876</v>
      </c>
      <c r="I234" s="266">
        <f t="shared" si="91"/>
        <v>0</v>
      </c>
      <c r="J234" s="266">
        <f t="shared" si="91"/>
        <v>0</v>
      </c>
      <c r="K234" s="266">
        <f t="shared" si="91"/>
        <v>925300</v>
      </c>
      <c r="L234" s="266">
        <f>SUM(K238)</f>
        <v>925300</v>
      </c>
      <c r="M234" s="266">
        <f t="shared" si="91"/>
        <v>0</v>
      </c>
      <c r="N234" s="266">
        <f t="shared" si="91"/>
        <v>0</v>
      </c>
      <c r="O234" s="255">
        <f t="shared" si="91"/>
        <v>1135176</v>
      </c>
    </row>
    <row r="235" spans="1:15" ht="25.5" x14ac:dyDescent="0.3">
      <c r="A235" s="348" t="s">
        <v>50</v>
      </c>
      <c r="B235" s="349"/>
      <c r="C235" s="349"/>
      <c r="D235" s="350"/>
      <c r="E235" s="257">
        <f>E239</f>
        <v>0</v>
      </c>
      <c r="F235" s="257">
        <f t="shared" ref="F235:N235" si="92">F239</f>
        <v>0</v>
      </c>
      <c r="G235" s="257">
        <f t="shared" si="92"/>
        <v>0</v>
      </c>
      <c r="H235" s="268">
        <f t="shared" si="92"/>
        <v>0</v>
      </c>
      <c r="I235" s="257">
        <f t="shared" si="92"/>
        <v>0</v>
      </c>
      <c r="J235" s="257">
        <f t="shared" si="92"/>
        <v>0</v>
      </c>
      <c r="K235" s="257">
        <f t="shared" si="92"/>
        <v>0</v>
      </c>
      <c r="L235" s="257">
        <f t="shared" si="92"/>
        <v>0</v>
      </c>
      <c r="M235" s="257">
        <f t="shared" si="92"/>
        <v>0</v>
      </c>
      <c r="N235" s="257">
        <f t="shared" si="92"/>
        <v>0</v>
      </c>
      <c r="O235" s="259">
        <f t="shared" ref="O235:O241" si="93">SUM(E235:N235)</f>
        <v>0</v>
      </c>
    </row>
    <row r="236" spans="1:15" ht="60.75" customHeight="1" x14ac:dyDescent="0.3">
      <c r="A236" s="348" t="s">
        <v>236</v>
      </c>
      <c r="B236" s="349"/>
      <c r="C236" s="349"/>
      <c r="D236" s="350"/>
      <c r="E236" s="257">
        <f>E240</f>
        <v>0</v>
      </c>
      <c r="F236" s="257">
        <f t="shared" ref="F236:N236" si="94">F240</f>
        <v>0</v>
      </c>
      <c r="G236" s="257">
        <f t="shared" si="94"/>
        <v>0</v>
      </c>
      <c r="H236" s="268">
        <f t="shared" si="94"/>
        <v>0</v>
      </c>
      <c r="I236" s="257">
        <f t="shared" si="94"/>
        <v>0</v>
      </c>
      <c r="J236" s="257">
        <f t="shared" si="94"/>
        <v>0</v>
      </c>
      <c r="K236" s="257">
        <f t="shared" si="94"/>
        <v>0</v>
      </c>
      <c r="L236" s="257">
        <f t="shared" si="94"/>
        <v>0</v>
      </c>
      <c r="M236" s="257">
        <f t="shared" si="94"/>
        <v>0</v>
      </c>
      <c r="N236" s="257">
        <f t="shared" si="94"/>
        <v>0</v>
      </c>
      <c r="O236" s="259">
        <f t="shared" si="93"/>
        <v>0</v>
      </c>
    </row>
    <row r="237" spans="1:15" ht="87.75" customHeight="1" x14ac:dyDescent="0.3">
      <c r="A237" s="348" t="s">
        <v>235</v>
      </c>
      <c r="B237" s="349"/>
      <c r="C237" s="349"/>
      <c r="D237" s="350"/>
      <c r="E237" s="257">
        <f>E241</f>
        <v>0</v>
      </c>
      <c r="F237" s="257">
        <f t="shared" ref="F237:N237" si="95">F241</f>
        <v>0</v>
      </c>
      <c r="G237" s="257">
        <f t="shared" si="95"/>
        <v>0</v>
      </c>
      <c r="H237" s="268">
        <f t="shared" si="95"/>
        <v>209876</v>
      </c>
      <c r="I237" s="257">
        <f t="shared" si="95"/>
        <v>0</v>
      </c>
      <c r="J237" s="257">
        <f t="shared" si="95"/>
        <v>0</v>
      </c>
      <c r="K237" s="257">
        <f t="shared" si="95"/>
        <v>925300</v>
      </c>
      <c r="L237" s="257">
        <f t="shared" si="95"/>
        <v>0</v>
      </c>
      <c r="M237" s="257">
        <f t="shared" si="95"/>
        <v>0</v>
      </c>
      <c r="N237" s="257">
        <f t="shared" si="95"/>
        <v>0</v>
      </c>
      <c r="O237" s="259">
        <f t="shared" si="93"/>
        <v>1135176</v>
      </c>
    </row>
    <row r="238" spans="1:15" ht="26.25" x14ac:dyDescent="0.3">
      <c r="A238" s="366" t="s">
        <v>286</v>
      </c>
      <c r="B238" s="319" t="s">
        <v>287</v>
      </c>
      <c r="C238" s="339"/>
      <c r="D238" s="204" t="s">
        <v>238</v>
      </c>
      <c r="E238" s="230">
        <f>E239+E240+E241</f>
        <v>0</v>
      </c>
      <c r="F238" s="230">
        <f t="shared" ref="F238:N238" si="96">F239+F240+F241</f>
        <v>0</v>
      </c>
      <c r="G238" s="230">
        <f t="shared" si="96"/>
        <v>0</v>
      </c>
      <c r="H238" s="258">
        <f t="shared" si="96"/>
        <v>209876</v>
      </c>
      <c r="I238" s="230">
        <f t="shared" si="96"/>
        <v>0</v>
      </c>
      <c r="J238" s="230">
        <f t="shared" si="96"/>
        <v>0</v>
      </c>
      <c r="K238" s="230">
        <f>SUM(K242+K246+K250+K254+K258)</f>
        <v>925300</v>
      </c>
      <c r="L238" s="230">
        <f t="shared" si="96"/>
        <v>0</v>
      </c>
      <c r="M238" s="230">
        <f t="shared" si="96"/>
        <v>0</v>
      </c>
      <c r="N238" s="230">
        <f t="shared" si="96"/>
        <v>0</v>
      </c>
      <c r="O238" s="258">
        <f t="shared" si="93"/>
        <v>1135176</v>
      </c>
    </row>
    <row r="239" spans="1:15" ht="52.5" x14ac:dyDescent="0.3">
      <c r="A239" s="338"/>
      <c r="B239" s="323"/>
      <c r="C239" s="340"/>
      <c r="D239" s="207" t="s">
        <v>50</v>
      </c>
      <c r="E239" s="232">
        <f>E243+E247+E251</f>
        <v>0</v>
      </c>
      <c r="F239" s="232">
        <f t="shared" ref="F239:N239" si="97">F243+F247+F251</f>
        <v>0</v>
      </c>
      <c r="G239" s="232">
        <f t="shared" si="97"/>
        <v>0</v>
      </c>
      <c r="H239" s="269">
        <f t="shared" si="97"/>
        <v>0</v>
      </c>
      <c r="I239" s="232">
        <f t="shared" si="97"/>
        <v>0</v>
      </c>
      <c r="J239" s="232">
        <f t="shared" si="97"/>
        <v>0</v>
      </c>
      <c r="K239" s="230">
        <f>SUM(K243+K247+K251+K255+K259)</f>
        <v>0</v>
      </c>
      <c r="L239" s="232">
        <f t="shared" si="97"/>
        <v>0</v>
      </c>
      <c r="M239" s="232">
        <f t="shared" si="97"/>
        <v>0</v>
      </c>
      <c r="N239" s="232">
        <f t="shared" si="97"/>
        <v>0</v>
      </c>
      <c r="O239" s="259">
        <f t="shared" si="93"/>
        <v>0</v>
      </c>
    </row>
    <row r="240" spans="1:15" ht="73.5" customHeight="1" x14ac:dyDescent="0.3">
      <c r="A240" s="338"/>
      <c r="B240" s="323"/>
      <c r="C240" s="340"/>
      <c r="D240" s="204" t="s">
        <v>236</v>
      </c>
      <c r="E240" s="230">
        <f>E244+E248+E252</f>
        <v>0</v>
      </c>
      <c r="F240" s="230">
        <f t="shared" ref="F240:N240" si="98">F244+F248+F252</f>
        <v>0</v>
      </c>
      <c r="G240" s="230">
        <f t="shared" si="98"/>
        <v>0</v>
      </c>
      <c r="H240" s="258">
        <f t="shared" si="98"/>
        <v>0</v>
      </c>
      <c r="I240" s="230">
        <f t="shared" si="98"/>
        <v>0</v>
      </c>
      <c r="J240" s="230">
        <f t="shared" si="98"/>
        <v>0</v>
      </c>
      <c r="K240" s="230">
        <f t="shared" ref="K240:K241" si="99">SUM(K244+K248+K252+K256+K260)</f>
        <v>0</v>
      </c>
      <c r="L240" s="230">
        <f t="shared" si="98"/>
        <v>0</v>
      </c>
      <c r="M240" s="230">
        <f t="shared" si="98"/>
        <v>0</v>
      </c>
      <c r="N240" s="230">
        <f t="shared" si="98"/>
        <v>0</v>
      </c>
      <c r="O240" s="259">
        <f t="shared" si="93"/>
        <v>0</v>
      </c>
    </row>
    <row r="241" spans="1:15" ht="98.25" customHeight="1" x14ac:dyDescent="0.3">
      <c r="A241" s="354"/>
      <c r="B241" s="320"/>
      <c r="C241" s="357"/>
      <c r="D241" s="204" t="s">
        <v>235</v>
      </c>
      <c r="E241" s="230">
        <f>E245+E249+E253</f>
        <v>0</v>
      </c>
      <c r="F241" s="230">
        <f t="shared" ref="F241:N241" si="100">F245+F249+F253</f>
        <v>0</v>
      </c>
      <c r="G241" s="230">
        <f t="shared" si="100"/>
        <v>0</v>
      </c>
      <c r="H241" s="258">
        <f t="shared" si="100"/>
        <v>209876</v>
      </c>
      <c r="I241" s="230">
        <f t="shared" si="100"/>
        <v>0</v>
      </c>
      <c r="J241" s="230">
        <f t="shared" si="100"/>
        <v>0</v>
      </c>
      <c r="K241" s="230">
        <f t="shared" si="99"/>
        <v>925300</v>
      </c>
      <c r="L241" s="230">
        <f t="shared" si="100"/>
        <v>0</v>
      </c>
      <c r="M241" s="230">
        <f t="shared" si="100"/>
        <v>0</v>
      </c>
      <c r="N241" s="230">
        <f t="shared" si="100"/>
        <v>0</v>
      </c>
      <c r="O241" s="259">
        <f t="shared" si="93"/>
        <v>1135176</v>
      </c>
    </row>
    <row r="242" spans="1:15" ht="26.25" x14ac:dyDescent="0.3">
      <c r="A242" s="367" t="s">
        <v>288</v>
      </c>
      <c r="B242" s="324" t="s">
        <v>289</v>
      </c>
      <c r="C242" s="343" t="s">
        <v>252</v>
      </c>
      <c r="D242" s="204" t="s">
        <v>238</v>
      </c>
      <c r="E242" s="206">
        <f>E243+E244+E245</f>
        <v>0</v>
      </c>
      <c r="F242" s="206">
        <f t="shared" ref="F242:O242" si="101">F243+F244+F245</f>
        <v>0</v>
      </c>
      <c r="G242" s="206">
        <f t="shared" si="101"/>
        <v>0</v>
      </c>
      <c r="H242" s="270">
        <f t="shared" si="101"/>
        <v>81318.52</v>
      </c>
      <c r="I242" s="206">
        <f t="shared" si="101"/>
        <v>0</v>
      </c>
      <c r="J242" s="206">
        <f t="shared" si="101"/>
        <v>0</v>
      </c>
      <c r="K242" s="206">
        <f t="shared" si="101"/>
        <v>0</v>
      </c>
      <c r="L242" s="206">
        <f t="shared" si="101"/>
        <v>0</v>
      </c>
      <c r="M242" s="206">
        <f t="shared" si="101"/>
        <v>0</v>
      </c>
      <c r="N242" s="206">
        <f t="shared" si="101"/>
        <v>0</v>
      </c>
      <c r="O242" s="270">
        <f t="shared" si="101"/>
        <v>81318.52</v>
      </c>
    </row>
    <row r="243" spans="1:15" ht="52.5" x14ac:dyDescent="0.3">
      <c r="A243" s="360"/>
      <c r="B243" s="325"/>
      <c r="C243" s="344"/>
      <c r="D243" s="207" t="s">
        <v>50</v>
      </c>
      <c r="E243" s="214">
        <v>0</v>
      </c>
      <c r="F243" s="214">
        <v>0</v>
      </c>
      <c r="G243" s="214">
        <v>0</v>
      </c>
      <c r="H243" s="271">
        <v>0</v>
      </c>
      <c r="I243" s="209">
        <v>0</v>
      </c>
      <c r="J243" s="209">
        <v>0</v>
      </c>
      <c r="K243" s="209">
        <v>0</v>
      </c>
      <c r="L243" s="209">
        <v>0</v>
      </c>
      <c r="M243" s="209">
        <v>0</v>
      </c>
      <c r="N243" s="209">
        <v>0</v>
      </c>
      <c r="O243" s="271">
        <f>SUM(E243:N243)</f>
        <v>0</v>
      </c>
    </row>
    <row r="244" spans="1:15" ht="85.5" customHeight="1" x14ac:dyDescent="0.3">
      <c r="A244" s="360"/>
      <c r="B244" s="325"/>
      <c r="C244" s="344"/>
      <c r="D244" s="204" t="s">
        <v>236</v>
      </c>
      <c r="E244" s="206">
        <v>0</v>
      </c>
      <c r="F244" s="206">
        <v>0</v>
      </c>
      <c r="G244" s="206">
        <v>0</v>
      </c>
      <c r="H244" s="271">
        <v>0</v>
      </c>
      <c r="I244" s="209">
        <v>0</v>
      </c>
      <c r="J244" s="209">
        <v>0</v>
      </c>
      <c r="K244" s="209">
        <v>0</v>
      </c>
      <c r="L244" s="209">
        <v>0</v>
      </c>
      <c r="M244" s="209">
        <v>0</v>
      </c>
      <c r="N244" s="209">
        <v>0</v>
      </c>
      <c r="O244" s="271">
        <f>SUM(E244:N244)</f>
        <v>0</v>
      </c>
    </row>
    <row r="245" spans="1:15" ht="97.5" customHeight="1" x14ac:dyDescent="0.3">
      <c r="A245" s="361"/>
      <c r="B245" s="326"/>
      <c r="C245" s="362"/>
      <c r="D245" s="204" t="s">
        <v>235</v>
      </c>
      <c r="E245" s="206">
        <v>0</v>
      </c>
      <c r="F245" s="206">
        <v>0</v>
      </c>
      <c r="G245" s="206">
        <v>0</v>
      </c>
      <c r="H245" s="271">
        <v>81318.52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81318.52</v>
      </c>
    </row>
    <row r="246" spans="1:15" ht="26.25" x14ac:dyDescent="0.3">
      <c r="A246" s="359" t="s">
        <v>290</v>
      </c>
      <c r="B246" s="324" t="s">
        <v>318</v>
      </c>
      <c r="C246" s="343" t="s">
        <v>252</v>
      </c>
      <c r="D246" s="204" t="s">
        <v>238</v>
      </c>
      <c r="E246" s="206">
        <f>E247+E248+E249</f>
        <v>0</v>
      </c>
      <c r="F246" s="206">
        <f t="shared" ref="F246:O246" si="102">F247+F248+F249</f>
        <v>0</v>
      </c>
      <c r="G246" s="206">
        <f t="shared" si="102"/>
        <v>0</v>
      </c>
      <c r="H246" s="270">
        <f t="shared" si="102"/>
        <v>21681.48</v>
      </c>
      <c r="I246" s="206">
        <f t="shared" si="102"/>
        <v>0</v>
      </c>
      <c r="J246" s="206">
        <f t="shared" si="102"/>
        <v>0</v>
      </c>
      <c r="K246" s="206">
        <f t="shared" si="102"/>
        <v>0</v>
      </c>
      <c r="L246" s="206">
        <f t="shared" si="102"/>
        <v>0</v>
      </c>
      <c r="M246" s="206">
        <f t="shared" si="102"/>
        <v>0</v>
      </c>
      <c r="N246" s="206">
        <f t="shared" si="102"/>
        <v>0</v>
      </c>
      <c r="O246" s="270">
        <f t="shared" si="102"/>
        <v>21681.48</v>
      </c>
    </row>
    <row r="247" spans="1:15" ht="52.5" x14ac:dyDescent="0.3">
      <c r="A247" s="360"/>
      <c r="B247" s="325"/>
      <c r="C247" s="344"/>
      <c r="D247" s="207" t="s">
        <v>50</v>
      </c>
      <c r="E247" s="214">
        <v>0</v>
      </c>
      <c r="F247" s="214">
        <v>0</v>
      </c>
      <c r="G247" s="214">
        <v>0</v>
      </c>
      <c r="H247" s="271">
        <v>0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0</v>
      </c>
    </row>
    <row r="248" spans="1:15" ht="69" customHeight="1" x14ac:dyDescent="0.3">
      <c r="A248" s="360"/>
      <c r="B248" s="325"/>
      <c r="C248" s="344"/>
      <c r="D248" s="204" t="s">
        <v>236</v>
      </c>
      <c r="E248" s="206">
        <v>0</v>
      </c>
      <c r="F248" s="206">
        <v>0</v>
      </c>
      <c r="G248" s="206">
        <v>0</v>
      </c>
      <c r="H248" s="271">
        <v>0</v>
      </c>
      <c r="I248" s="209">
        <v>0</v>
      </c>
      <c r="J248" s="209">
        <v>0</v>
      </c>
      <c r="K248" s="209">
        <v>0</v>
      </c>
      <c r="L248" s="209">
        <v>0</v>
      </c>
      <c r="M248" s="209">
        <v>0</v>
      </c>
      <c r="N248" s="209">
        <v>0</v>
      </c>
      <c r="O248" s="271">
        <f>SUM(E248:N248)</f>
        <v>0</v>
      </c>
    </row>
    <row r="249" spans="1:15" ht="99.75" customHeight="1" x14ac:dyDescent="0.3">
      <c r="A249" s="361"/>
      <c r="B249" s="326"/>
      <c r="C249" s="362"/>
      <c r="D249" s="204" t="s">
        <v>235</v>
      </c>
      <c r="E249" s="206">
        <v>0</v>
      </c>
      <c r="F249" s="206">
        <v>0</v>
      </c>
      <c r="G249" s="206">
        <v>0</v>
      </c>
      <c r="H249" s="271">
        <v>21681.48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21681.48</v>
      </c>
    </row>
    <row r="250" spans="1:15" ht="26.25" x14ac:dyDescent="0.3">
      <c r="A250" s="359" t="s">
        <v>291</v>
      </c>
      <c r="B250" s="324" t="s">
        <v>292</v>
      </c>
      <c r="C250" s="343" t="s">
        <v>243</v>
      </c>
      <c r="D250" s="204" t="s">
        <v>238</v>
      </c>
      <c r="E250" s="206">
        <f>E251+E252+E253</f>
        <v>0</v>
      </c>
      <c r="F250" s="206">
        <f t="shared" ref="F250:O250" si="103">F251+F252+F253</f>
        <v>0</v>
      </c>
      <c r="G250" s="206">
        <f t="shared" si="103"/>
        <v>0</v>
      </c>
      <c r="H250" s="270">
        <f t="shared" si="103"/>
        <v>106876</v>
      </c>
      <c r="I250" s="206">
        <f t="shared" si="103"/>
        <v>0</v>
      </c>
      <c r="J250" s="206">
        <f t="shared" si="103"/>
        <v>0</v>
      </c>
      <c r="K250" s="206">
        <f t="shared" si="103"/>
        <v>0</v>
      </c>
      <c r="L250" s="206">
        <f t="shared" si="103"/>
        <v>0</v>
      </c>
      <c r="M250" s="206">
        <f t="shared" si="103"/>
        <v>0</v>
      </c>
      <c r="N250" s="206">
        <f t="shared" si="103"/>
        <v>0</v>
      </c>
      <c r="O250" s="270">
        <f t="shared" si="103"/>
        <v>106876</v>
      </c>
    </row>
    <row r="251" spans="1:15" ht="52.5" x14ac:dyDescent="0.3">
      <c r="A251" s="360"/>
      <c r="B251" s="325"/>
      <c r="C251" s="344"/>
      <c r="D251" s="207" t="s">
        <v>50</v>
      </c>
      <c r="E251" s="214">
        <v>0</v>
      </c>
      <c r="F251" s="214">
        <v>0</v>
      </c>
      <c r="G251" s="214">
        <v>0</v>
      </c>
      <c r="H251" s="271">
        <v>0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0</v>
      </c>
    </row>
    <row r="252" spans="1:15" ht="78.75" x14ac:dyDescent="0.3">
      <c r="A252" s="360"/>
      <c r="B252" s="325"/>
      <c r="C252" s="344"/>
      <c r="D252" s="204" t="s">
        <v>236</v>
      </c>
      <c r="E252" s="206">
        <v>0</v>
      </c>
      <c r="F252" s="206">
        <v>0</v>
      </c>
      <c r="G252" s="206">
        <v>0</v>
      </c>
      <c r="H252" s="271">
        <v>0</v>
      </c>
      <c r="I252" s="209">
        <v>0</v>
      </c>
      <c r="J252" s="209">
        <v>0</v>
      </c>
      <c r="K252" s="209">
        <v>0</v>
      </c>
      <c r="L252" s="209">
        <v>0</v>
      </c>
      <c r="M252" s="209">
        <v>0</v>
      </c>
      <c r="N252" s="209">
        <v>0</v>
      </c>
      <c r="O252" s="271">
        <f>SUM(E252:N252)</f>
        <v>0</v>
      </c>
    </row>
    <row r="253" spans="1:15" ht="105" x14ac:dyDescent="0.3">
      <c r="A253" s="361"/>
      <c r="B253" s="326"/>
      <c r="C253" s="362"/>
      <c r="D253" s="204" t="s">
        <v>235</v>
      </c>
      <c r="E253" s="206">
        <v>0</v>
      </c>
      <c r="F253" s="206">
        <v>0</v>
      </c>
      <c r="G253" s="206">
        <v>0</v>
      </c>
      <c r="H253" s="271">
        <v>106876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106876</v>
      </c>
    </row>
    <row r="254" spans="1:15" ht="26.25" x14ac:dyDescent="0.3">
      <c r="A254" s="359" t="s">
        <v>368</v>
      </c>
      <c r="B254" s="324" t="s">
        <v>370</v>
      </c>
      <c r="C254" s="343" t="s">
        <v>243</v>
      </c>
      <c r="D254" s="204" t="s">
        <v>238</v>
      </c>
      <c r="E254" s="206">
        <f>E255+E256+E257</f>
        <v>0</v>
      </c>
      <c r="F254" s="206">
        <f t="shared" ref="F254:O254" si="104">F255+F256+F257</f>
        <v>0</v>
      </c>
      <c r="G254" s="206">
        <f t="shared" si="104"/>
        <v>0</v>
      </c>
      <c r="H254" s="206">
        <f t="shared" ref="H254" si="105">H255+H256+H257</f>
        <v>0</v>
      </c>
      <c r="I254" s="206">
        <f t="shared" si="104"/>
        <v>0</v>
      </c>
      <c r="J254" s="206">
        <f t="shared" si="104"/>
        <v>0</v>
      </c>
      <c r="K254" s="270">
        <f t="shared" si="104"/>
        <v>834700</v>
      </c>
      <c r="L254" s="206">
        <f t="shared" si="104"/>
        <v>0</v>
      </c>
      <c r="M254" s="206">
        <f t="shared" si="104"/>
        <v>0</v>
      </c>
      <c r="N254" s="206">
        <f t="shared" si="104"/>
        <v>0</v>
      </c>
      <c r="O254" s="270">
        <f t="shared" si="104"/>
        <v>834700</v>
      </c>
    </row>
    <row r="255" spans="1:15" ht="52.5" x14ac:dyDescent="0.3">
      <c r="A255" s="360"/>
      <c r="B255" s="325"/>
      <c r="C255" s="344"/>
      <c r="D255" s="207" t="s">
        <v>50</v>
      </c>
      <c r="E255" s="214">
        <v>0</v>
      </c>
      <c r="F255" s="214">
        <v>0</v>
      </c>
      <c r="G255" s="214">
        <v>0</v>
      </c>
      <c r="H255" s="214">
        <v>0</v>
      </c>
      <c r="I255" s="209">
        <v>0</v>
      </c>
      <c r="J255" s="209">
        <v>0</v>
      </c>
      <c r="K255" s="271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78.75" x14ac:dyDescent="0.3">
      <c r="A256" s="360"/>
      <c r="B256" s="325"/>
      <c r="C256" s="344"/>
      <c r="D256" s="204" t="s">
        <v>236</v>
      </c>
      <c r="E256" s="206">
        <v>0</v>
      </c>
      <c r="F256" s="206">
        <v>0</v>
      </c>
      <c r="G256" s="206">
        <v>0</v>
      </c>
      <c r="H256" s="206">
        <v>0</v>
      </c>
      <c r="I256" s="209">
        <v>0</v>
      </c>
      <c r="J256" s="209">
        <v>0</v>
      </c>
      <c r="K256" s="271">
        <v>0</v>
      </c>
      <c r="L256" s="209">
        <v>0</v>
      </c>
      <c r="M256" s="209">
        <v>0</v>
      </c>
      <c r="N256" s="209">
        <v>0</v>
      </c>
      <c r="O256" s="271">
        <f>SUM(E256:N256)</f>
        <v>0</v>
      </c>
    </row>
    <row r="257" spans="1:15" ht="99" customHeight="1" x14ac:dyDescent="0.3">
      <c r="A257" s="361"/>
      <c r="B257" s="326"/>
      <c r="C257" s="362"/>
      <c r="D257" s="204" t="s">
        <v>235</v>
      </c>
      <c r="E257" s="206">
        <v>0</v>
      </c>
      <c r="F257" s="206">
        <v>0</v>
      </c>
      <c r="G257" s="206">
        <v>0</v>
      </c>
      <c r="H257" s="206">
        <v>0</v>
      </c>
      <c r="I257" s="209">
        <v>0</v>
      </c>
      <c r="J257" s="209">
        <v>0</v>
      </c>
      <c r="K257" s="271">
        <v>834700</v>
      </c>
      <c r="L257" s="209">
        <v>0</v>
      </c>
      <c r="M257" s="209">
        <v>0</v>
      </c>
      <c r="N257" s="209">
        <v>0</v>
      </c>
      <c r="O257" s="271">
        <f>SUM(E257:N257)</f>
        <v>834700</v>
      </c>
    </row>
    <row r="258" spans="1:15" ht="26.25" x14ac:dyDescent="0.3">
      <c r="A258" s="359" t="s">
        <v>369</v>
      </c>
      <c r="B258" s="324" t="s">
        <v>371</v>
      </c>
      <c r="C258" s="343" t="s">
        <v>252</v>
      </c>
      <c r="D258" s="204" t="s">
        <v>238</v>
      </c>
      <c r="E258" s="206">
        <f>E259+E260+E261</f>
        <v>0</v>
      </c>
      <c r="F258" s="206">
        <f t="shared" ref="F258:O258" si="106">F259+F260+F261</f>
        <v>0</v>
      </c>
      <c r="G258" s="206">
        <f t="shared" si="106"/>
        <v>0</v>
      </c>
      <c r="H258" s="206">
        <f t="shared" si="106"/>
        <v>0</v>
      </c>
      <c r="I258" s="206">
        <f t="shared" si="106"/>
        <v>0</v>
      </c>
      <c r="J258" s="206">
        <f t="shared" si="106"/>
        <v>0</v>
      </c>
      <c r="K258" s="270">
        <f t="shared" si="106"/>
        <v>90600</v>
      </c>
      <c r="L258" s="206">
        <f t="shared" si="106"/>
        <v>0</v>
      </c>
      <c r="M258" s="206">
        <f t="shared" si="106"/>
        <v>0</v>
      </c>
      <c r="N258" s="206">
        <f t="shared" si="106"/>
        <v>0</v>
      </c>
      <c r="O258" s="270">
        <f t="shared" si="106"/>
        <v>90600</v>
      </c>
    </row>
    <row r="259" spans="1:15" ht="52.5" x14ac:dyDescent="0.3">
      <c r="A259" s="360"/>
      <c r="B259" s="325"/>
      <c r="C259" s="344"/>
      <c r="D259" s="207" t="s">
        <v>50</v>
      </c>
      <c r="E259" s="214">
        <v>0</v>
      </c>
      <c r="F259" s="214">
        <v>0</v>
      </c>
      <c r="G259" s="214">
        <v>0</v>
      </c>
      <c r="H259" s="214">
        <v>0</v>
      </c>
      <c r="I259" s="209">
        <v>0</v>
      </c>
      <c r="J259" s="209">
        <v>0</v>
      </c>
      <c r="K259" s="271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78.75" x14ac:dyDescent="0.3">
      <c r="A260" s="360"/>
      <c r="B260" s="325"/>
      <c r="C260" s="344"/>
      <c r="D260" s="204" t="s">
        <v>236</v>
      </c>
      <c r="E260" s="206">
        <v>0</v>
      </c>
      <c r="F260" s="206">
        <v>0</v>
      </c>
      <c r="G260" s="206">
        <v>0</v>
      </c>
      <c r="H260" s="206">
        <v>0</v>
      </c>
      <c r="I260" s="209">
        <v>0</v>
      </c>
      <c r="J260" s="209">
        <v>0</v>
      </c>
      <c r="K260" s="271">
        <v>0</v>
      </c>
      <c r="L260" s="209">
        <v>0</v>
      </c>
      <c r="M260" s="209">
        <v>0</v>
      </c>
      <c r="N260" s="209">
        <v>0</v>
      </c>
      <c r="O260" s="271">
        <f>SUM(E260:N260)</f>
        <v>0</v>
      </c>
    </row>
    <row r="261" spans="1:15" ht="81" customHeight="1" x14ac:dyDescent="0.3">
      <c r="A261" s="361"/>
      <c r="B261" s="326"/>
      <c r="C261" s="362"/>
      <c r="D261" s="204" t="s">
        <v>235</v>
      </c>
      <c r="E261" s="206">
        <v>0</v>
      </c>
      <c r="F261" s="206">
        <v>0</v>
      </c>
      <c r="G261" s="206">
        <v>0</v>
      </c>
      <c r="H261" s="206">
        <v>0</v>
      </c>
      <c r="I261" s="209">
        <v>0</v>
      </c>
      <c r="J261" s="209">
        <v>0</v>
      </c>
      <c r="K261" s="271">
        <v>90600</v>
      </c>
      <c r="L261" s="209">
        <v>0</v>
      </c>
      <c r="M261" s="209">
        <v>0</v>
      </c>
      <c r="N261" s="209">
        <v>0</v>
      </c>
      <c r="O261" s="271">
        <f>SUM(E261:N261)</f>
        <v>90600</v>
      </c>
    </row>
    <row r="262" spans="1:15" ht="26.25" x14ac:dyDescent="0.4">
      <c r="A262" s="272"/>
      <c r="B262" s="273"/>
      <c r="C262" s="274"/>
      <c r="D262" s="274"/>
      <c r="E262" s="274"/>
      <c r="F262" s="274"/>
      <c r="G262" s="274"/>
      <c r="H262" s="275"/>
      <c r="I262" s="275"/>
      <c r="J262" s="275"/>
      <c r="K262" s="275"/>
      <c r="L262" s="275"/>
      <c r="M262" s="275"/>
      <c r="N262" s="275"/>
      <c r="O262" s="276"/>
    </row>
    <row r="263" spans="1:15" ht="26.25" x14ac:dyDescent="0.4">
      <c r="A263" s="272"/>
      <c r="B263" s="273"/>
      <c r="C263" s="274"/>
      <c r="D263" s="274"/>
      <c r="E263" s="274"/>
      <c r="F263" s="274"/>
      <c r="G263" s="274"/>
      <c r="H263" s="275"/>
      <c r="I263" s="275"/>
      <c r="J263" s="275"/>
      <c r="K263" s="275"/>
      <c r="L263" s="275"/>
      <c r="M263" s="275"/>
      <c r="N263" s="275"/>
      <c r="O263" s="276"/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</sheetData>
  <mergeCells count="204">
    <mergeCell ref="A39:D39"/>
    <mergeCell ref="A27:O27"/>
    <mergeCell ref="A17:O17"/>
    <mergeCell ref="A254:A257"/>
    <mergeCell ref="B254:B257"/>
    <mergeCell ref="C254:C257"/>
    <mergeCell ref="C258:C261"/>
    <mergeCell ref="A258:A261"/>
    <mergeCell ref="B258:B261"/>
    <mergeCell ref="A46:O46"/>
    <mergeCell ref="A40:D40"/>
    <mergeCell ref="A41:D41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37:O37"/>
    <mergeCell ref="A38:D38"/>
    <mergeCell ref="A18:D18"/>
    <mergeCell ref="A19:D19"/>
    <mergeCell ref="A20:D20"/>
    <mergeCell ref="A21:D21"/>
    <mergeCell ref="A31:D31"/>
    <mergeCell ref="A32:A3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7:O7"/>
    <mergeCell ref="B65:B68"/>
    <mergeCell ref="A73:A76"/>
    <mergeCell ref="A81:A84"/>
    <mergeCell ref="B93:B96"/>
    <mergeCell ref="A85:A88"/>
    <mergeCell ref="B85:B88"/>
    <mergeCell ref="B89:B92"/>
    <mergeCell ref="A47:D47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58:D58"/>
    <mergeCell ref="A57:D57"/>
    <mergeCell ref="A69:A72"/>
    <mergeCell ref="C69:C72"/>
    <mergeCell ref="C93:C96"/>
    <mergeCell ref="C81:C84"/>
    <mergeCell ref="A181:A184"/>
    <mergeCell ref="B181:B184"/>
    <mergeCell ref="C181:C184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132:A135"/>
    <mergeCell ref="B132:B135"/>
    <mergeCell ref="C132:C13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A238:A241"/>
    <mergeCell ref="A234:D234"/>
    <mergeCell ref="C77:C80"/>
    <mergeCell ref="C85:C88"/>
    <mergeCell ref="B105:B108"/>
    <mergeCell ref="C105:C108"/>
    <mergeCell ref="A105:A108"/>
    <mergeCell ref="A93:A96"/>
    <mergeCell ref="B116:B119"/>
    <mergeCell ref="C116:C119"/>
    <mergeCell ref="A130:A131"/>
    <mergeCell ref="B130:B131"/>
    <mergeCell ref="C130:C131"/>
    <mergeCell ref="B120:B123"/>
    <mergeCell ref="C120:C123"/>
    <mergeCell ref="A120:A123"/>
    <mergeCell ref="A124:A127"/>
    <mergeCell ref="B124:B127"/>
    <mergeCell ref="C124:C127"/>
    <mergeCell ref="A128:A129"/>
    <mergeCell ref="B128:B129"/>
    <mergeCell ref="C128:C129"/>
    <mergeCell ref="B114:B115"/>
    <mergeCell ref="A114:A115"/>
    <mergeCell ref="B206:B209"/>
    <mergeCell ref="A189:A192"/>
    <mergeCell ref="B189:B192"/>
    <mergeCell ref="A193:A196"/>
    <mergeCell ref="A250:A253"/>
    <mergeCell ref="B250:B253"/>
    <mergeCell ref="C250:C253"/>
    <mergeCell ref="A227:D227"/>
    <mergeCell ref="A228:D228"/>
    <mergeCell ref="A233:O233"/>
    <mergeCell ref="A229:A232"/>
    <mergeCell ref="B229:B232"/>
    <mergeCell ref="C229:C232"/>
    <mergeCell ref="A246:A249"/>
    <mergeCell ref="B246:B249"/>
    <mergeCell ref="C246:C249"/>
    <mergeCell ref="B238:B241"/>
    <mergeCell ref="C238:C241"/>
    <mergeCell ref="A235:D235"/>
    <mergeCell ref="A236:D236"/>
    <mergeCell ref="A237:D237"/>
    <mergeCell ref="A242:A245"/>
    <mergeCell ref="B242:B245"/>
    <mergeCell ref="C242:C245"/>
    <mergeCell ref="A136:A139"/>
    <mergeCell ref="B136:B139"/>
    <mergeCell ref="C136:C139"/>
    <mergeCell ref="A154:A158"/>
    <mergeCell ref="B154:B158"/>
    <mergeCell ref="C154:C158"/>
    <mergeCell ref="A224:O224"/>
    <mergeCell ref="A226:D226"/>
    <mergeCell ref="A177:D177"/>
    <mergeCell ref="A225:D225"/>
    <mergeCell ref="A185:A188"/>
    <mergeCell ref="B185:B188"/>
    <mergeCell ref="B218:B221"/>
    <mergeCell ref="B214:B217"/>
    <mergeCell ref="B193:B196"/>
    <mergeCell ref="C185:C188"/>
    <mergeCell ref="C193:C196"/>
    <mergeCell ref="A180:D180"/>
    <mergeCell ref="A178:D178"/>
    <mergeCell ref="A179:D179"/>
    <mergeCell ref="A197:A201"/>
    <mergeCell ref="B197:B201"/>
    <mergeCell ref="C197:C201"/>
    <mergeCell ref="C189:C192"/>
    <mergeCell ref="A166:A167"/>
    <mergeCell ref="B166:B167"/>
    <mergeCell ref="A222:A223"/>
    <mergeCell ref="B222:B223"/>
    <mergeCell ref="C214:C217"/>
    <mergeCell ref="C140:C142"/>
    <mergeCell ref="B140:B142"/>
    <mergeCell ref="A140:A142"/>
    <mergeCell ref="C143:C145"/>
    <mergeCell ref="B143:B145"/>
    <mergeCell ref="A143:A145"/>
    <mergeCell ref="A176:O176"/>
    <mergeCell ref="A172:A174"/>
    <mergeCell ref="B172:B174"/>
    <mergeCell ref="C172:C174"/>
    <mergeCell ref="B159:B163"/>
    <mergeCell ref="A159:A163"/>
    <mergeCell ref="A146:A149"/>
    <mergeCell ref="C159:C163"/>
    <mergeCell ref="A150:A153"/>
    <mergeCell ref="B150:B153"/>
    <mergeCell ref="C150:C153"/>
    <mergeCell ref="B210:B213"/>
    <mergeCell ref="B202:B205"/>
  </mergeCells>
  <phoneticPr fontId="3" type="noConversion"/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9"/>
  <sheetViews>
    <sheetView workbookViewId="0">
      <selection activeCell="J9" sqref="J9"/>
    </sheetView>
  </sheetViews>
  <sheetFormatPr defaultRowHeight="12.75" x14ac:dyDescent="0.2"/>
  <cols>
    <col min="4" max="4" width="12.7109375" bestFit="1" customWidth="1"/>
    <col min="7" max="7" width="12.7109375" bestFit="1" customWidth="1"/>
    <col min="10" max="10" width="12.7109375" bestFit="1" customWidth="1"/>
    <col min="12" max="12" width="11.7109375" bestFit="1" customWidth="1"/>
  </cols>
  <sheetData>
    <row r="1" spans="4:13" ht="21" customHeight="1" x14ac:dyDescent="0.2">
      <c r="D1" t="s">
        <v>376</v>
      </c>
      <c r="G1" t="s">
        <v>377</v>
      </c>
      <c r="J1" t="s">
        <v>378</v>
      </c>
      <c r="L1" t="s">
        <v>379</v>
      </c>
    </row>
    <row r="2" spans="4:13" x14ac:dyDescent="0.2">
      <c r="D2" s="281">
        <f>SUM(D5:D6)</f>
        <v>55376161.390000001</v>
      </c>
      <c r="G2" s="281">
        <f>SUM('Таблица 6'!K12)</f>
        <v>46967811.390000001</v>
      </c>
      <c r="J2" s="281">
        <f>SUM(D2-G2)</f>
        <v>8408350</v>
      </c>
      <c r="L2" s="281"/>
    </row>
    <row r="3" spans="4:13" x14ac:dyDescent="0.2">
      <c r="D3" s="281"/>
      <c r="G3" s="281"/>
      <c r="L3" s="281"/>
    </row>
    <row r="4" spans="4:13" x14ac:dyDescent="0.2">
      <c r="D4" s="281"/>
      <c r="G4" s="281"/>
      <c r="L4" s="281"/>
    </row>
    <row r="5" spans="4:13" x14ac:dyDescent="0.2">
      <c r="D5" s="281">
        <v>26456368.84</v>
      </c>
      <c r="G5" s="281">
        <f>SUM('Таблица 6'!K14)</f>
        <v>16162596.84</v>
      </c>
      <c r="J5" s="281">
        <f>SUM(D5-G5)</f>
        <v>10293772</v>
      </c>
      <c r="L5" s="281"/>
    </row>
    <row r="6" spans="4:13" x14ac:dyDescent="0.2">
      <c r="D6" s="281">
        <v>28919792.550000001</v>
      </c>
      <c r="G6" s="281">
        <f>SUM('Таблица 6'!K15)</f>
        <v>30805214.549999997</v>
      </c>
      <c r="J6" s="282">
        <f>SUM(D6-G6)</f>
        <v>-1885421.9999999963</v>
      </c>
      <c r="L6" s="281">
        <v>329968</v>
      </c>
      <c r="M6" t="s">
        <v>380</v>
      </c>
    </row>
    <row r="7" spans="4:13" x14ac:dyDescent="0.2">
      <c r="D7" s="281"/>
      <c r="L7" s="281">
        <v>1080625</v>
      </c>
      <c r="M7" t="s">
        <v>381</v>
      </c>
    </row>
    <row r="8" spans="4:13" x14ac:dyDescent="0.2">
      <c r="D8" s="281"/>
      <c r="L8" s="282">
        <f>SUM(L6:L7)</f>
        <v>1410593</v>
      </c>
    </row>
    <row r="9" spans="4:13" x14ac:dyDescent="0.2">
      <c r="D9" s="281"/>
      <c r="J9" s="281">
        <f>SUM(J6-L8)</f>
        <v>-3296014.9999999963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S301"/>
  <sheetViews>
    <sheetView tabSelected="1" view="pageBreakPreview" topLeftCell="A2" zoomScale="55" zoomScaleNormal="55" zoomScaleSheetLayoutView="55" workbookViewId="0">
      <pane ySplit="16" topLeftCell="A175" activePane="bottomLeft" state="frozen"/>
      <selection activeCell="A2" sqref="A2"/>
      <selection pane="bottomLeft" activeCell="F219" sqref="F219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32.42578125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77" t="s">
        <v>366</v>
      </c>
      <c r="L2" s="377"/>
      <c r="M2" s="377"/>
      <c r="N2" s="377"/>
      <c r="O2" s="377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77" t="s">
        <v>332</v>
      </c>
      <c r="L3" s="377"/>
      <c r="M3" s="377"/>
      <c r="N3" s="377"/>
      <c r="O3" s="377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77" t="s">
        <v>333</v>
      </c>
      <c r="L4" s="377"/>
      <c r="M4" s="377"/>
      <c r="N4" s="377"/>
      <c r="O4" s="377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77" t="s">
        <v>385</v>
      </c>
      <c r="L5" s="377"/>
      <c r="M5" s="377"/>
      <c r="N5" s="377"/>
      <c r="O5" s="377"/>
      <c r="Q5" s="191"/>
    </row>
    <row r="6" spans="1:19" s="175" customFormat="1" ht="25.5" customHeight="1" x14ac:dyDescent="0.3">
      <c r="A6" s="379"/>
      <c r="B6" s="379"/>
      <c r="C6" s="379"/>
      <c r="D6" s="379"/>
      <c r="E6" s="379"/>
      <c r="F6" s="379"/>
      <c r="G6" s="379"/>
      <c r="H6" s="379"/>
      <c r="I6" s="379"/>
      <c r="J6" s="379"/>
      <c r="K6" s="378"/>
      <c r="L6" s="378"/>
      <c r="M6" s="378"/>
      <c r="N6" s="378"/>
      <c r="O6" s="378"/>
    </row>
    <row r="7" spans="1:19" ht="51" customHeight="1" x14ac:dyDescent="0.3">
      <c r="A7" s="387" t="s">
        <v>303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</row>
    <row r="8" spans="1:19" ht="21" customHeight="1" x14ac:dyDescent="0.3">
      <c r="A8" s="380" t="s">
        <v>16</v>
      </c>
      <c r="B8" s="384" t="s">
        <v>234</v>
      </c>
      <c r="C8" s="382" t="s">
        <v>6</v>
      </c>
      <c r="D8" s="384" t="s">
        <v>160</v>
      </c>
      <c r="E8" s="380" t="s">
        <v>240</v>
      </c>
      <c r="F8" s="386"/>
      <c r="G8" s="386"/>
      <c r="H8" s="386"/>
      <c r="I8" s="386"/>
      <c r="J8" s="386"/>
      <c r="K8" s="386"/>
      <c r="L8" s="386"/>
      <c r="M8" s="386"/>
      <c r="N8" s="386"/>
      <c r="O8" s="382"/>
    </row>
    <row r="9" spans="1:19" ht="68.25" customHeight="1" x14ac:dyDescent="0.3">
      <c r="A9" s="381"/>
      <c r="B9" s="385"/>
      <c r="C9" s="383"/>
      <c r="D9" s="385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88" t="s">
        <v>242</v>
      </c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390"/>
    </row>
    <row r="12" spans="1:19" ht="29.25" customHeight="1" x14ac:dyDescent="0.3">
      <c r="A12" s="391" t="s">
        <v>241</v>
      </c>
      <c r="B12" s="392"/>
      <c r="C12" s="392"/>
      <c r="D12" s="393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46189111.390000001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246756492.53999996</v>
      </c>
      <c r="R12" s="180"/>
    </row>
    <row r="13" spans="1:19" ht="36.75" customHeight="1" x14ac:dyDescent="0.3">
      <c r="A13" s="391" t="s">
        <v>50</v>
      </c>
      <c r="B13" s="392"/>
      <c r="C13" s="392"/>
      <c r="D13" s="393"/>
      <c r="E13" s="193">
        <f t="shared" ref="E13:N13" si="2">E19+E29+E39+E48+E58+E180+E228+E237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48" t="s">
        <v>236</v>
      </c>
      <c r="B14" s="349"/>
      <c r="C14" s="349"/>
      <c r="D14" s="350"/>
      <c r="E14" s="193">
        <f t="shared" ref="E14:J15" si="3">E20+E30+E40+E49+E59+E181+E229+E238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K24+K34+K40+K49+K59+K181+K229+K238</f>
        <v>16162596.84</v>
      </c>
      <c r="L14" s="193">
        <f t="shared" ref="L14:N15" si="4">L20+L30+L40+L49+L59+L181+L229+L238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48" t="s">
        <v>235</v>
      </c>
      <c r="B15" s="349"/>
      <c r="C15" s="349"/>
      <c r="D15" s="350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K21+K31+K41+K50+K60+K182+K230+K239</f>
        <v>30026514.549999997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164214399.72999999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283" t="s">
        <v>238</v>
      </c>
      <c r="E16" s="198" t="e">
        <f>E22+E37+E46+E55+E65+E69+E89+E116+E120+E187+E195+E204+E208+E220+#REF!</f>
        <v>#REF!</v>
      </c>
      <c r="F16" s="283"/>
      <c r="G16" s="283"/>
      <c r="H16" s="199" t="e">
        <f>#REF!+#REF!+#REF!</f>
        <v>#REF!</v>
      </c>
      <c r="I16" s="199" t="e">
        <f>#REF!+#REF!+#REF!</f>
        <v>#REF!</v>
      </c>
      <c r="J16" s="198">
        <f>J22+J37+J46+J55+J65+J69+J89+J116+J120+J187+J195+J204+J208+J220+J226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3" t="s">
        <v>256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1"/>
    </row>
    <row r="18" spans="1:16" ht="36" customHeight="1" x14ac:dyDescent="0.3">
      <c r="A18" s="354" t="s">
        <v>238</v>
      </c>
      <c r="B18" s="376"/>
      <c r="C18" s="376"/>
      <c r="D18" s="357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48" t="s">
        <v>50</v>
      </c>
      <c r="B19" s="349"/>
      <c r="C19" s="349"/>
      <c r="D19" s="350"/>
      <c r="E19" s="202">
        <f>E23</f>
        <v>0</v>
      </c>
      <c r="F19" s="202">
        <f t="shared" ref="F19:O20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48" t="s">
        <v>236</v>
      </c>
      <c r="B20" s="349"/>
      <c r="C20" s="349"/>
      <c r="D20" s="350"/>
      <c r="E20" s="202">
        <f>E24</f>
        <v>0</v>
      </c>
      <c r="F20" s="202">
        <f t="shared" si="7"/>
        <v>0</v>
      </c>
      <c r="G20" s="202">
        <f t="shared" si="7"/>
        <v>0</v>
      </c>
      <c r="H20" s="203">
        <f t="shared" si="7"/>
        <v>0</v>
      </c>
      <c r="I20" s="203">
        <f t="shared" si="7"/>
        <v>217496.43</v>
      </c>
      <c r="J20" s="203">
        <f t="shared" si="7"/>
        <v>0</v>
      </c>
      <c r="K20" s="203">
        <f t="shared" si="7"/>
        <v>0</v>
      </c>
      <c r="L20" s="203">
        <f t="shared" si="7"/>
        <v>0</v>
      </c>
      <c r="M20" s="203">
        <f t="shared" si="7"/>
        <v>0</v>
      </c>
      <c r="N20" s="203">
        <f t="shared" si="7"/>
        <v>0</v>
      </c>
      <c r="O20" s="203">
        <f>SUM(E20:N20)</f>
        <v>217496.43</v>
      </c>
    </row>
    <row r="21" spans="1:16" ht="36" customHeight="1" x14ac:dyDescent="0.3">
      <c r="A21" s="348" t="s">
        <v>235</v>
      </c>
      <c r="B21" s="349"/>
      <c r="C21" s="349"/>
      <c r="D21" s="350"/>
      <c r="E21" s="202">
        <f>E26</f>
        <v>0</v>
      </c>
      <c r="F21" s="202">
        <f t="shared" ref="F21:G21" si="8">F26</f>
        <v>0</v>
      </c>
      <c r="G21" s="202">
        <f t="shared" si="8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9">SUM(K23:K26)</f>
        <v>19237534.489999998</v>
      </c>
      <c r="L21" s="203">
        <f t="shared" si="9"/>
        <v>15583650</v>
      </c>
      <c r="M21" s="203">
        <f t="shared" si="9"/>
        <v>15894250</v>
      </c>
      <c r="N21" s="203">
        <f t="shared" si="9"/>
        <v>0</v>
      </c>
      <c r="O21" s="203">
        <f>SUM(E21:N21)</f>
        <v>97110602.099999994</v>
      </c>
    </row>
    <row r="22" spans="1:16" ht="36" customHeight="1" x14ac:dyDescent="0.3">
      <c r="A22" s="324" t="s">
        <v>14</v>
      </c>
      <c r="B22" s="324" t="s">
        <v>257</v>
      </c>
      <c r="C22" s="324" t="s">
        <v>243</v>
      </c>
      <c r="D22" s="204" t="s">
        <v>238</v>
      </c>
      <c r="E22" s="205">
        <f t="shared" ref="E22:O22" si="10">SUM(E23:E26)</f>
        <v>0</v>
      </c>
      <c r="F22" s="205">
        <f t="shared" si="10"/>
        <v>0</v>
      </c>
      <c r="G22" s="205">
        <f t="shared" si="10"/>
        <v>0</v>
      </c>
      <c r="H22" s="206">
        <f t="shared" si="10"/>
        <v>14178981</v>
      </c>
      <c r="I22" s="206">
        <f t="shared" si="10"/>
        <v>14442984</v>
      </c>
      <c r="J22" s="206">
        <f t="shared" si="10"/>
        <v>17990699.039999999</v>
      </c>
      <c r="K22" s="206">
        <f t="shared" si="10"/>
        <v>19237534.489999998</v>
      </c>
      <c r="L22" s="206">
        <f t="shared" si="10"/>
        <v>15583650</v>
      </c>
      <c r="M22" s="206">
        <f t="shared" si="10"/>
        <v>15894250</v>
      </c>
      <c r="N22" s="206">
        <f t="shared" si="10"/>
        <v>0</v>
      </c>
      <c r="O22" s="206">
        <f t="shared" si="10"/>
        <v>97328098.530000001</v>
      </c>
    </row>
    <row r="23" spans="1:16" ht="49.5" customHeight="1" x14ac:dyDescent="0.3">
      <c r="A23" s="325"/>
      <c r="B23" s="325"/>
      <c r="C23" s="325"/>
      <c r="D23" s="286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25"/>
      <c r="B24" s="325"/>
      <c r="C24" s="325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99.75" customHeight="1" x14ac:dyDescent="0.3">
      <c r="A25" s="325"/>
      <c r="B25" s="325"/>
      <c r="C25" s="325"/>
      <c r="D25" s="285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100.5" customHeight="1" x14ac:dyDescent="0.3">
      <c r="A26" s="326"/>
      <c r="B26" s="326"/>
      <c r="C26" s="326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397" t="s">
        <v>258</v>
      </c>
      <c r="B27" s="398"/>
      <c r="C27" s="398"/>
      <c r="D27" s="398"/>
      <c r="E27" s="398"/>
      <c r="F27" s="398"/>
      <c r="G27" s="398"/>
      <c r="H27" s="398"/>
      <c r="I27" s="398"/>
      <c r="J27" s="398"/>
      <c r="K27" s="398"/>
      <c r="L27" s="398"/>
      <c r="M27" s="398"/>
      <c r="N27" s="398"/>
      <c r="O27" s="399"/>
    </row>
    <row r="28" spans="1:16" ht="35.25" customHeight="1" x14ac:dyDescent="0.3">
      <c r="A28" s="361" t="s">
        <v>238</v>
      </c>
      <c r="B28" s="372"/>
      <c r="C28" s="372"/>
      <c r="D28" s="362"/>
      <c r="E28" s="200">
        <f>E29+E30+E31</f>
        <v>0</v>
      </c>
      <c r="F28" s="200">
        <f t="shared" ref="F28:N28" si="11">F29+F30+F31</f>
        <v>0</v>
      </c>
      <c r="G28" s="200">
        <f t="shared" si="11"/>
        <v>0</v>
      </c>
      <c r="H28" s="201">
        <f t="shared" si="11"/>
        <v>6395763.4199999999</v>
      </c>
      <c r="I28" s="201">
        <f t="shared" si="11"/>
        <v>6860299.5300000003</v>
      </c>
      <c r="J28" s="201">
        <f>J29+J30+J31</f>
        <v>8298351</v>
      </c>
      <c r="K28" s="201">
        <f t="shared" si="11"/>
        <v>9120801.5099999998</v>
      </c>
      <c r="L28" s="201">
        <f t="shared" si="11"/>
        <v>7572830</v>
      </c>
      <c r="M28" s="201">
        <f t="shared" si="11"/>
        <v>7655860</v>
      </c>
      <c r="N28" s="201">
        <f t="shared" si="11"/>
        <v>0</v>
      </c>
      <c r="O28" s="201">
        <f>O29+O30+O31</f>
        <v>45903905.459999993</v>
      </c>
    </row>
    <row r="29" spans="1:16" ht="33.75" customHeight="1" x14ac:dyDescent="0.3">
      <c r="A29" s="394" t="s">
        <v>50</v>
      </c>
      <c r="B29" s="395"/>
      <c r="C29" s="395"/>
      <c r="D29" s="396"/>
      <c r="E29" s="202">
        <f>E33</f>
        <v>0</v>
      </c>
      <c r="F29" s="202">
        <f t="shared" ref="F29:N30" si="12">F33</f>
        <v>0</v>
      </c>
      <c r="G29" s="202">
        <f t="shared" si="12"/>
        <v>0</v>
      </c>
      <c r="H29" s="203">
        <f t="shared" si="12"/>
        <v>0</v>
      </c>
      <c r="I29" s="203">
        <f t="shared" si="12"/>
        <v>0</v>
      </c>
      <c r="J29" s="203">
        <f t="shared" si="12"/>
        <v>0</v>
      </c>
      <c r="K29" s="203">
        <f t="shared" si="12"/>
        <v>0</v>
      </c>
      <c r="L29" s="203">
        <f t="shared" si="12"/>
        <v>0</v>
      </c>
      <c r="M29" s="203">
        <f t="shared" si="12"/>
        <v>0</v>
      </c>
      <c r="N29" s="203">
        <f t="shared" si="12"/>
        <v>0</v>
      </c>
      <c r="O29" s="203">
        <f>O33</f>
        <v>0</v>
      </c>
    </row>
    <row r="30" spans="1:16" ht="30" customHeight="1" x14ac:dyDescent="0.3">
      <c r="A30" s="394" t="s">
        <v>236</v>
      </c>
      <c r="B30" s="395"/>
      <c r="C30" s="395"/>
      <c r="D30" s="396"/>
      <c r="E30" s="202">
        <f>E34</f>
        <v>0</v>
      </c>
      <c r="F30" s="202">
        <f t="shared" si="12"/>
        <v>0</v>
      </c>
      <c r="G30" s="202">
        <f t="shared" si="12"/>
        <v>0</v>
      </c>
      <c r="H30" s="203">
        <f t="shared" si="12"/>
        <v>0</v>
      </c>
      <c r="I30" s="203">
        <f t="shared" si="12"/>
        <v>117737.87</v>
      </c>
      <c r="J30" s="203">
        <f t="shared" si="12"/>
        <v>0</v>
      </c>
      <c r="K30" s="203">
        <f t="shared" si="12"/>
        <v>0</v>
      </c>
      <c r="L30" s="203">
        <f t="shared" si="12"/>
        <v>0</v>
      </c>
      <c r="M30" s="203">
        <f t="shared" si="12"/>
        <v>0</v>
      </c>
      <c r="N30" s="203">
        <f t="shared" si="12"/>
        <v>0</v>
      </c>
      <c r="O30" s="203">
        <f>O34</f>
        <v>117737.87</v>
      </c>
    </row>
    <row r="31" spans="1:16" ht="30.75" customHeight="1" x14ac:dyDescent="0.3">
      <c r="A31" s="394" t="s">
        <v>235</v>
      </c>
      <c r="B31" s="395"/>
      <c r="C31" s="395"/>
      <c r="D31" s="396"/>
      <c r="E31" s="202">
        <f>E36</f>
        <v>0</v>
      </c>
      <c r="F31" s="202">
        <f t="shared" ref="F31:G31" si="13">F36</f>
        <v>0</v>
      </c>
      <c r="G31" s="202">
        <f t="shared" si="13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4">K36+K35</f>
        <v>9120801.5099999998</v>
      </c>
      <c r="L31" s="203">
        <f t="shared" si="14"/>
        <v>7572830</v>
      </c>
      <c r="M31" s="203">
        <f t="shared" si="14"/>
        <v>7655860</v>
      </c>
      <c r="N31" s="203">
        <f t="shared" si="14"/>
        <v>0</v>
      </c>
      <c r="O31" s="203">
        <f>SUM(E31:N31)</f>
        <v>45786167.589999996</v>
      </c>
    </row>
    <row r="32" spans="1:16" ht="37.5" customHeight="1" x14ac:dyDescent="0.3">
      <c r="A32" s="359" t="s">
        <v>8</v>
      </c>
      <c r="B32" s="324" t="s">
        <v>259</v>
      </c>
      <c r="C32" s="343" t="s">
        <v>276</v>
      </c>
      <c r="D32" s="204" t="s">
        <v>238</v>
      </c>
      <c r="E32" s="205">
        <f>SUM(E33:E36)</f>
        <v>0</v>
      </c>
      <c r="F32" s="205">
        <f t="shared" ref="F32:N32" si="15">SUM(F33:F36)</f>
        <v>0</v>
      </c>
      <c r="G32" s="205">
        <f t="shared" si="15"/>
        <v>0</v>
      </c>
      <c r="H32" s="206">
        <f t="shared" si="15"/>
        <v>6395763.4199999999</v>
      </c>
      <c r="I32" s="206">
        <f>SUM(I33:I36)</f>
        <v>6860299.5300000003</v>
      </c>
      <c r="J32" s="206">
        <f t="shared" si="15"/>
        <v>8298351</v>
      </c>
      <c r="K32" s="206">
        <f t="shared" si="15"/>
        <v>9120801.5099999998</v>
      </c>
      <c r="L32" s="206">
        <f t="shared" si="15"/>
        <v>7572830</v>
      </c>
      <c r="M32" s="206">
        <f t="shared" si="15"/>
        <v>7655860</v>
      </c>
      <c r="N32" s="206">
        <f t="shared" si="15"/>
        <v>0</v>
      </c>
      <c r="O32" s="206">
        <f>SUM(O33:O36)</f>
        <v>45903905.459999993</v>
      </c>
    </row>
    <row r="33" spans="1:15" ht="53.25" customHeight="1" x14ac:dyDescent="0.3">
      <c r="A33" s="360"/>
      <c r="B33" s="325"/>
      <c r="C33" s="344"/>
      <c r="D33" s="286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86.25" customHeight="1" x14ac:dyDescent="0.3">
      <c r="A34" s="360"/>
      <c r="B34" s="325"/>
      <c r="C34" s="344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60"/>
      <c r="B35" s="325"/>
      <c r="C35" s="344"/>
      <c r="D35" s="285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101.25" customHeight="1" thickBot="1" x14ac:dyDescent="0.35">
      <c r="A36" s="360"/>
      <c r="B36" s="325"/>
      <c r="C36" s="344"/>
      <c r="D36" s="285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73" t="s">
        <v>260</v>
      </c>
      <c r="B37" s="374"/>
      <c r="C37" s="374"/>
      <c r="D37" s="374"/>
      <c r="E37" s="374"/>
      <c r="F37" s="374"/>
      <c r="G37" s="374"/>
      <c r="H37" s="374"/>
      <c r="I37" s="374"/>
      <c r="J37" s="374"/>
      <c r="K37" s="374"/>
      <c r="L37" s="374"/>
      <c r="M37" s="374"/>
      <c r="N37" s="374"/>
      <c r="O37" s="375"/>
    </row>
    <row r="38" spans="1:15" ht="32.25" customHeight="1" x14ac:dyDescent="0.3">
      <c r="A38" s="361" t="s">
        <v>238</v>
      </c>
      <c r="B38" s="372"/>
      <c r="C38" s="372"/>
      <c r="D38" s="362"/>
      <c r="E38" s="201">
        <f>E39+E40+E41</f>
        <v>200000</v>
      </c>
      <c r="F38" s="201">
        <f t="shared" ref="F38:N38" si="16">F39+F40+F41</f>
        <v>271520</v>
      </c>
      <c r="G38" s="201">
        <f t="shared" si="16"/>
        <v>39200</v>
      </c>
      <c r="H38" s="201">
        <f t="shared" si="16"/>
        <v>160341</v>
      </c>
      <c r="I38" s="201">
        <f t="shared" si="16"/>
        <v>200000</v>
      </c>
      <c r="J38" s="201">
        <f t="shared" si="16"/>
        <v>200000</v>
      </c>
      <c r="K38" s="201">
        <f t="shared" si="16"/>
        <v>187808</v>
      </c>
      <c r="L38" s="201">
        <f t="shared" si="16"/>
        <v>0</v>
      </c>
      <c r="M38" s="201">
        <f t="shared" si="16"/>
        <v>0</v>
      </c>
      <c r="N38" s="201">
        <f t="shared" si="16"/>
        <v>0</v>
      </c>
      <c r="O38" s="201">
        <f>O39+O40+O41</f>
        <v>1258869</v>
      </c>
    </row>
    <row r="39" spans="1:15" ht="36.75" customHeight="1" x14ac:dyDescent="0.3">
      <c r="A39" s="394" t="s">
        <v>50</v>
      </c>
      <c r="B39" s="395"/>
      <c r="C39" s="395"/>
      <c r="D39" s="396"/>
      <c r="E39" s="203">
        <f>E43</f>
        <v>0</v>
      </c>
      <c r="F39" s="203">
        <f t="shared" ref="F39:O41" si="17">F43</f>
        <v>0</v>
      </c>
      <c r="G39" s="203">
        <f t="shared" si="17"/>
        <v>0</v>
      </c>
      <c r="H39" s="203">
        <f t="shared" si="17"/>
        <v>0</v>
      </c>
      <c r="I39" s="203">
        <f t="shared" si="17"/>
        <v>0</v>
      </c>
      <c r="J39" s="203">
        <f t="shared" si="17"/>
        <v>0</v>
      </c>
      <c r="K39" s="203">
        <f t="shared" si="17"/>
        <v>0</v>
      </c>
      <c r="L39" s="203">
        <f t="shared" si="17"/>
        <v>0</v>
      </c>
      <c r="M39" s="203">
        <f t="shared" si="17"/>
        <v>0</v>
      </c>
      <c r="N39" s="203">
        <f t="shared" si="17"/>
        <v>0</v>
      </c>
      <c r="O39" s="203">
        <f t="shared" si="17"/>
        <v>0</v>
      </c>
    </row>
    <row r="40" spans="1:15" ht="25.5" customHeight="1" x14ac:dyDescent="0.3">
      <c r="A40" s="394" t="s">
        <v>236</v>
      </c>
      <c r="B40" s="395"/>
      <c r="C40" s="395"/>
      <c r="D40" s="396"/>
      <c r="E40" s="203">
        <f>E44</f>
        <v>0</v>
      </c>
      <c r="F40" s="203">
        <f t="shared" si="17"/>
        <v>0</v>
      </c>
      <c r="G40" s="203">
        <f t="shared" si="17"/>
        <v>0</v>
      </c>
      <c r="H40" s="203">
        <f t="shared" si="17"/>
        <v>0</v>
      </c>
      <c r="I40" s="203">
        <f t="shared" si="17"/>
        <v>0</v>
      </c>
      <c r="J40" s="203">
        <f t="shared" si="17"/>
        <v>0</v>
      </c>
      <c r="K40" s="203">
        <f t="shared" si="17"/>
        <v>0</v>
      </c>
      <c r="L40" s="203">
        <f t="shared" si="17"/>
        <v>0</v>
      </c>
      <c r="M40" s="203">
        <f t="shared" si="17"/>
        <v>0</v>
      </c>
      <c r="N40" s="203">
        <f t="shared" si="17"/>
        <v>0</v>
      </c>
      <c r="O40" s="203">
        <f t="shared" si="17"/>
        <v>0</v>
      </c>
    </row>
    <row r="41" spans="1:15" ht="30.75" customHeight="1" x14ac:dyDescent="0.3">
      <c r="A41" s="394" t="s">
        <v>235</v>
      </c>
      <c r="B41" s="395"/>
      <c r="C41" s="395"/>
      <c r="D41" s="396"/>
      <c r="E41" s="203">
        <f>E45</f>
        <v>200000</v>
      </c>
      <c r="F41" s="203">
        <f t="shared" si="17"/>
        <v>271520</v>
      </c>
      <c r="G41" s="203">
        <f t="shared" si="17"/>
        <v>39200</v>
      </c>
      <c r="H41" s="203">
        <f t="shared" si="17"/>
        <v>160341</v>
      </c>
      <c r="I41" s="203">
        <f t="shared" si="17"/>
        <v>200000</v>
      </c>
      <c r="J41" s="203">
        <f t="shared" si="17"/>
        <v>200000</v>
      </c>
      <c r="K41" s="203">
        <f t="shared" si="17"/>
        <v>187808</v>
      </c>
      <c r="L41" s="203">
        <f t="shared" si="17"/>
        <v>0</v>
      </c>
      <c r="M41" s="203">
        <f t="shared" si="17"/>
        <v>0</v>
      </c>
      <c r="N41" s="203">
        <f t="shared" si="17"/>
        <v>0</v>
      </c>
      <c r="O41" s="203">
        <f>O45</f>
        <v>1258869</v>
      </c>
    </row>
    <row r="42" spans="1:15" ht="54.6" customHeight="1" x14ac:dyDescent="0.3">
      <c r="A42" s="324" t="s">
        <v>32</v>
      </c>
      <c r="B42" s="324" t="s">
        <v>306</v>
      </c>
      <c r="C42" s="343" t="s">
        <v>243</v>
      </c>
      <c r="D42" s="204" t="s">
        <v>238</v>
      </c>
      <c r="E42" s="206">
        <f>E43+E44+E45</f>
        <v>200000</v>
      </c>
      <c r="F42" s="206">
        <f t="shared" ref="F42:N42" si="18">F43+F44+F45</f>
        <v>271520</v>
      </c>
      <c r="G42" s="206">
        <f t="shared" si="18"/>
        <v>39200</v>
      </c>
      <c r="H42" s="206">
        <f t="shared" si="18"/>
        <v>160341</v>
      </c>
      <c r="I42" s="206">
        <f t="shared" si="18"/>
        <v>200000</v>
      </c>
      <c r="J42" s="206">
        <f t="shared" si="18"/>
        <v>200000</v>
      </c>
      <c r="K42" s="206">
        <f t="shared" si="18"/>
        <v>187808</v>
      </c>
      <c r="L42" s="206">
        <f t="shared" si="18"/>
        <v>0</v>
      </c>
      <c r="M42" s="206">
        <f t="shared" si="18"/>
        <v>0</v>
      </c>
      <c r="N42" s="206">
        <f t="shared" si="18"/>
        <v>0</v>
      </c>
      <c r="O42" s="206">
        <f>O43+O44+O45</f>
        <v>1258869</v>
      </c>
    </row>
    <row r="43" spans="1:15" ht="49.15" customHeight="1" x14ac:dyDescent="0.3">
      <c r="A43" s="325"/>
      <c r="B43" s="325"/>
      <c r="C43" s="344"/>
      <c r="D43" s="286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5"/>
      <c r="B44" s="325"/>
      <c r="C44" s="344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5"/>
      <c r="B45" s="325"/>
      <c r="C45" s="344"/>
      <c r="D45" s="285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187808</v>
      </c>
      <c r="L45" s="213">
        <v>0</v>
      </c>
      <c r="M45" s="213">
        <v>0</v>
      </c>
      <c r="N45" s="213">
        <v>0</v>
      </c>
      <c r="O45" s="213">
        <f>SUM(E45:N45)</f>
        <v>1258869</v>
      </c>
    </row>
    <row r="46" spans="1:15" ht="39.6" customHeight="1" thickBot="1" x14ac:dyDescent="0.35">
      <c r="A46" s="373" t="s">
        <v>265</v>
      </c>
      <c r="B46" s="374"/>
      <c r="C46" s="374"/>
      <c r="D46" s="374"/>
      <c r="E46" s="374"/>
      <c r="F46" s="374"/>
      <c r="G46" s="374"/>
      <c r="H46" s="374"/>
      <c r="I46" s="374"/>
      <c r="J46" s="374"/>
      <c r="K46" s="374"/>
      <c r="L46" s="374"/>
      <c r="M46" s="374"/>
      <c r="N46" s="374"/>
      <c r="O46" s="375"/>
    </row>
    <row r="47" spans="1:15" ht="28.5" customHeight="1" x14ac:dyDescent="0.3">
      <c r="A47" s="361" t="s">
        <v>238</v>
      </c>
      <c r="B47" s="372"/>
      <c r="C47" s="372"/>
      <c r="D47" s="362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19">I48+I49+I50</f>
        <v>1317638.3900000001</v>
      </c>
      <c r="J47" s="217">
        <f t="shared" si="19"/>
        <v>1462000</v>
      </c>
      <c r="K47" s="217">
        <f t="shared" si="19"/>
        <v>1058128.3599999999</v>
      </c>
      <c r="L47" s="217">
        <f t="shared" si="19"/>
        <v>0</v>
      </c>
      <c r="M47" s="217">
        <f t="shared" si="19"/>
        <v>0</v>
      </c>
      <c r="N47" s="217">
        <f t="shared" si="19"/>
        <v>0</v>
      </c>
      <c r="O47" s="217">
        <f>O48+O49+O50</f>
        <v>5979460.6899999995</v>
      </c>
    </row>
    <row r="48" spans="1:15" ht="30" customHeight="1" x14ac:dyDescent="0.3">
      <c r="A48" s="394" t="s">
        <v>50</v>
      </c>
      <c r="B48" s="395"/>
      <c r="C48" s="395"/>
      <c r="D48" s="396"/>
      <c r="E48" s="202">
        <f>E52</f>
        <v>0</v>
      </c>
      <c r="F48" s="202">
        <f t="shared" ref="F48:N49" si="20">F52</f>
        <v>0</v>
      </c>
      <c r="G48" s="203">
        <f t="shared" si="20"/>
        <v>0</v>
      </c>
      <c r="H48" s="203">
        <f t="shared" si="20"/>
        <v>0</v>
      </c>
      <c r="I48" s="203">
        <f t="shared" si="20"/>
        <v>0</v>
      </c>
      <c r="J48" s="203">
        <f t="shared" si="20"/>
        <v>0</v>
      </c>
      <c r="K48" s="203">
        <f t="shared" si="20"/>
        <v>0</v>
      </c>
      <c r="L48" s="203">
        <f t="shared" si="20"/>
        <v>0</v>
      </c>
      <c r="M48" s="203">
        <f t="shared" si="20"/>
        <v>0</v>
      </c>
      <c r="N48" s="203">
        <f t="shared" si="20"/>
        <v>0</v>
      </c>
      <c r="O48" s="203">
        <f>SUM(E48:N48)</f>
        <v>0</v>
      </c>
    </row>
    <row r="49" spans="1:16" ht="30.75" customHeight="1" x14ac:dyDescent="0.3">
      <c r="A49" s="394" t="s">
        <v>236</v>
      </c>
      <c r="B49" s="395"/>
      <c r="C49" s="395"/>
      <c r="D49" s="396"/>
      <c r="E49" s="202">
        <f>E53</f>
        <v>0</v>
      </c>
      <c r="F49" s="202">
        <f t="shared" si="20"/>
        <v>0</v>
      </c>
      <c r="G49" s="203">
        <f t="shared" si="20"/>
        <v>0</v>
      </c>
      <c r="H49" s="203">
        <f t="shared" si="20"/>
        <v>0</v>
      </c>
      <c r="I49" s="203">
        <f t="shared" si="20"/>
        <v>0</v>
      </c>
      <c r="J49" s="203">
        <f t="shared" si="20"/>
        <v>0</v>
      </c>
      <c r="K49" s="203">
        <f t="shared" si="20"/>
        <v>0</v>
      </c>
      <c r="L49" s="203">
        <f t="shared" si="20"/>
        <v>0</v>
      </c>
      <c r="M49" s="203">
        <f t="shared" si="20"/>
        <v>0</v>
      </c>
      <c r="N49" s="203">
        <f t="shared" si="20"/>
        <v>0</v>
      </c>
      <c r="O49" s="203">
        <f>SUM(E49:N49)</f>
        <v>0</v>
      </c>
    </row>
    <row r="50" spans="1:16" ht="46.5" customHeight="1" x14ac:dyDescent="0.3">
      <c r="A50" s="394" t="s">
        <v>302</v>
      </c>
      <c r="B50" s="395"/>
      <c r="C50" s="395"/>
      <c r="D50" s="396"/>
      <c r="E50" s="202">
        <f>E55</f>
        <v>0</v>
      </c>
      <c r="F50" s="202">
        <f t="shared" ref="F50:N50" si="21">F55</f>
        <v>0</v>
      </c>
      <c r="G50" s="203">
        <f t="shared" si="21"/>
        <v>695000</v>
      </c>
      <c r="H50" s="203">
        <f>H55+H54</f>
        <v>1446693.94</v>
      </c>
      <c r="I50" s="203">
        <f t="shared" ref="I50:K50" si="22">I55+I54</f>
        <v>1317638.3900000001</v>
      </c>
      <c r="J50" s="218">
        <f t="shared" si="22"/>
        <v>1462000</v>
      </c>
      <c r="K50" s="203">
        <f t="shared" si="22"/>
        <v>1058128.3599999999</v>
      </c>
      <c r="L50" s="203">
        <f t="shared" si="21"/>
        <v>0</v>
      </c>
      <c r="M50" s="203">
        <f t="shared" si="21"/>
        <v>0</v>
      </c>
      <c r="N50" s="203">
        <f t="shared" si="21"/>
        <v>0</v>
      </c>
      <c r="O50" s="203">
        <f>SUM(E50:N50)</f>
        <v>5979460.6899999995</v>
      </c>
    </row>
    <row r="51" spans="1:16" ht="47.25" customHeight="1" x14ac:dyDescent="0.3">
      <c r="A51" s="324" t="s">
        <v>261</v>
      </c>
      <c r="B51" s="324" t="s">
        <v>262</v>
      </c>
      <c r="C51" s="343" t="s">
        <v>243</v>
      </c>
      <c r="D51" s="204" t="s">
        <v>238</v>
      </c>
      <c r="E51" s="205">
        <f>SUM(E52:E55)</f>
        <v>0</v>
      </c>
      <c r="F51" s="205">
        <f t="shared" ref="F51:N51" si="23">SUM(F52:F55)</f>
        <v>0</v>
      </c>
      <c r="G51" s="206">
        <f t="shared" si="23"/>
        <v>695000</v>
      </c>
      <c r="H51" s="206">
        <f>SUM(H52:H55)</f>
        <v>1446693.94</v>
      </c>
      <c r="I51" s="206">
        <f t="shared" si="23"/>
        <v>1317638.3900000001</v>
      </c>
      <c r="J51" s="206">
        <f t="shared" si="23"/>
        <v>1462000</v>
      </c>
      <c r="K51" s="206">
        <f t="shared" si="23"/>
        <v>1058128.3599999999</v>
      </c>
      <c r="L51" s="206">
        <f t="shared" si="23"/>
        <v>0</v>
      </c>
      <c r="M51" s="206">
        <f t="shared" si="23"/>
        <v>0</v>
      </c>
      <c r="N51" s="206">
        <f t="shared" si="23"/>
        <v>0</v>
      </c>
      <c r="O51" s="206">
        <f>SUM(O52:O55)</f>
        <v>5979460.6899999995</v>
      </c>
    </row>
    <row r="52" spans="1:16" ht="58.5" customHeight="1" x14ac:dyDescent="0.3">
      <c r="A52" s="325"/>
      <c r="B52" s="325"/>
      <c r="C52" s="344"/>
      <c r="D52" s="286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5"/>
      <c r="B53" s="325"/>
      <c r="C53" s="344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5"/>
      <c r="B54" s="325"/>
      <c r="C54" s="344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618128.36</v>
      </c>
      <c r="L54" s="209">
        <v>0</v>
      </c>
      <c r="M54" s="209">
        <v>0</v>
      </c>
      <c r="N54" s="209">
        <v>0</v>
      </c>
      <c r="O54" s="209">
        <f>SUM(E54:N54)</f>
        <v>2855603.94</v>
      </c>
    </row>
    <row r="55" spans="1:16" ht="159" customHeight="1" thickBot="1" x14ac:dyDescent="0.35">
      <c r="A55" s="325"/>
      <c r="B55" s="325"/>
      <c r="C55" s="344"/>
      <c r="D55" s="285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3" t="s">
        <v>307</v>
      </c>
      <c r="B56" s="374"/>
      <c r="C56" s="374"/>
      <c r="D56" s="374"/>
      <c r="E56" s="374"/>
      <c r="F56" s="374"/>
      <c r="G56" s="374"/>
      <c r="H56" s="374"/>
      <c r="I56" s="374"/>
      <c r="J56" s="374"/>
      <c r="K56" s="374"/>
      <c r="L56" s="374"/>
      <c r="M56" s="374"/>
      <c r="N56" s="374"/>
      <c r="O56" s="375"/>
    </row>
    <row r="57" spans="1:16" ht="31.5" customHeight="1" x14ac:dyDescent="0.3">
      <c r="A57" s="354" t="s">
        <v>238</v>
      </c>
      <c r="B57" s="376"/>
      <c r="C57" s="376"/>
      <c r="D57" s="357"/>
      <c r="E57" s="220">
        <f>E58+E59+E60</f>
        <v>0</v>
      </c>
      <c r="F57" s="221">
        <f t="shared" ref="F57:N57" si="24">F58+F59+F60</f>
        <v>8752105</v>
      </c>
      <c r="G57" s="221">
        <f t="shared" si="24"/>
        <v>6293552</v>
      </c>
      <c r="H57" s="221">
        <f t="shared" si="24"/>
        <v>8908554.2699999996</v>
      </c>
      <c r="I57" s="221">
        <f t="shared" si="24"/>
        <v>3295616</v>
      </c>
      <c r="J57" s="221">
        <f>J58+J59+J60</f>
        <v>38893053.409999996</v>
      </c>
      <c r="K57" s="221">
        <f t="shared" si="24"/>
        <v>6299926.0599999996</v>
      </c>
      <c r="L57" s="221">
        <f t="shared" si="24"/>
        <v>0</v>
      </c>
      <c r="M57" s="221">
        <f t="shared" si="24"/>
        <v>0</v>
      </c>
      <c r="N57" s="221">
        <f t="shared" si="24"/>
        <v>0</v>
      </c>
      <c r="O57" s="221">
        <f>O58+O59+O60</f>
        <v>72442806.739999995</v>
      </c>
    </row>
    <row r="58" spans="1:16" ht="36.75" customHeight="1" x14ac:dyDescent="0.3">
      <c r="A58" s="348" t="s">
        <v>50</v>
      </c>
      <c r="B58" s="349"/>
      <c r="C58" s="349"/>
      <c r="D58" s="350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25">I62+I66+I86+I102+I117+I147+I160</f>
        <v>0</v>
      </c>
      <c r="J58" s="223">
        <f t="shared" si="25"/>
        <v>0</v>
      </c>
      <c r="K58" s="223">
        <f t="shared" si="25"/>
        <v>0</v>
      </c>
      <c r="L58" s="223">
        <f t="shared" si="25"/>
        <v>0</v>
      </c>
      <c r="M58" s="223">
        <f t="shared" si="25"/>
        <v>0</v>
      </c>
      <c r="N58" s="223">
        <f t="shared" si="25"/>
        <v>0</v>
      </c>
      <c r="O58" s="223">
        <f>SUM(E58:N58)</f>
        <v>0</v>
      </c>
    </row>
    <row r="59" spans="1:16" s="181" customFormat="1" ht="42.75" customHeight="1" x14ac:dyDescent="0.3">
      <c r="A59" s="348" t="s">
        <v>236</v>
      </c>
      <c r="B59" s="349"/>
      <c r="C59" s="349"/>
      <c r="D59" s="350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48" t="s">
        <v>302</v>
      </c>
      <c r="B60" s="349"/>
      <c r="C60" s="349"/>
      <c r="D60" s="350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K64+K68+K88+K104+K119+K149+K153+K157+K158+K162+K163+K166+K171+K177</f>
        <v>299926.06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11104710.76</v>
      </c>
    </row>
    <row r="61" spans="1:16" ht="36" customHeight="1" x14ac:dyDescent="0.3">
      <c r="A61" s="366" t="s">
        <v>263</v>
      </c>
      <c r="B61" s="319" t="s">
        <v>244</v>
      </c>
      <c r="C61" s="339" t="s">
        <v>243</v>
      </c>
      <c r="D61" s="204" t="s">
        <v>238</v>
      </c>
      <c r="E61" s="224">
        <f>E62+E63+E64</f>
        <v>0</v>
      </c>
      <c r="F61" s="225">
        <f t="shared" ref="F61:N61" si="26">F62+F63+F64</f>
        <v>544794</v>
      </c>
      <c r="G61" s="225">
        <f t="shared" si="26"/>
        <v>0</v>
      </c>
      <c r="H61" s="225">
        <f t="shared" si="26"/>
        <v>0</v>
      </c>
      <c r="I61" s="225">
        <f t="shared" si="26"/>
        <v>0</v>
      </c>
      <c r="J61" s="225">
        <f t="shared" si="26"/>
        <v>0</v>
      </c>
      <c r="K61" s="225">
        <f t="shared" si="26"/>
        <v>0</v>
      </c>
      <c r="L61" s="225">
        <f t="shared" si="26"/>
        <v>0</v>
      </c>
      <c r="M61" s="225">
        <f t="shared" si="26"/>
        <v>0</v>
      </c>
      <c r="N61" s="225">
        <f t="shared" si="26"/>
        <v>0</v>
      </c>
      <c r="O61" s="225">
        <f>O62+O63+O64</f>
        <v>544794</v>
      </c>
    </row>
    <row r="62" spans="1:16" ht="40.5" customHeight="1" x14ac:dyDescent="0.3">
      <c r="A62" s="338"/>
      <c r="B62" s="323"/>
      <c r="C62" s="340"/>
      <c r="D62" s="286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38"/>
      <c r="B63" s="323"/>
      <c r="C63" s="340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93" customHeight="1" x14ac:dyDescent="0.3">
      <c r="A64" s="354"/>
      <c r="B64" s="320"/>
      <c r="C64" s="357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6" t="s">
        <v>267</v>
      </c>
      <c r="B65" s="319" t="s">
        <v>245</v>
      </c>
      <c r="C65" s="339"/>
      <c r="D65" s="204" t="s">
        <v>238</v>
      </c>
      <c r="E65" s="224">
        <f>E66+E67+E68</f>
        <v>0</v>
      </c>
      <c r="F65" s="225">
        <f t="shared" ref="F65:O65" si="27">F66+F67+F68</f>
        <v>8207311</v>
      </c>
      <c r="G65" s="225">
        <f t="shared" si="27"/>
        <v>4800000</v>
      </c>
      <c r="H65" s="225">
        <f t="shared" si="27"/>
        <v>0</v>
      </c>
      <c r="I65" s="225">
        <f t="shared" si="27"/>
        <v>0</v>
      </c>
      <c r="J65" s="225">
        <f t="shared" si="27"/>
        <v>0</v>
      </c>
      <c r="K65" s="225">
        <f t="shared" si="27"/>
        <v>0</v>
      </c>
      <c r="L65" s="225">
        <f t="shared" si="27"/>
        <v>0</v>
      </c>
      <c r="M65" s="225">
        <f t="shared" si="27"/>
        <v>0</v>
      </c>
      <c r="N65" s="225">
        <f t="shared" si="27"/>
        <v>0</v>
      </c>
      <c r="O65" s="225">
        <f t="shared" si="27"/>
        <v>13007311</v>
      </c>
    </row>
    <row r="66" spans="1:15" s="184" customFormat="1" ht="44.25" customHeight="1" x14ac:dyDescent="0.3">
      <c r="A66" s="338"/>
      <c r="B66" s="323"/>
      <c r="C66" s="340"/>
      <c r="D66" s="286" t="s">
        <v>50</v>
      </c>
      <c r="E66" s="226">
        <f>E70+E74+E78+E82</f>
        <v>0</v>
      </c>
      <c r="F66" s="227">
        <f t="shared" ref="F66:N68" si="28">F70+F74+F78+F82</f>
        <v>0</v>
      </c>
      <c r="G66" s="227">
        <f t="shared" si="28"/>
        <v>0</v>
      </c>
      <c r="H66" s="227">
        <f t="shared" si="28"/>
        <v>0</v>
      </c>
      <c r="I66" s="227">
        <f t="shared" si="28"/>
        <v>0</v>
      </c>
      <c r="J66" s="227">
        <f t="shared" si="28"/>
        <v>0</v>
      </c>
      <c r="K66" s="227">
        <f t="shared" si="28"/>
        <v>0</v>
      </c>
      <c r="L66" s="227">
        <f t="shared" si="28"/>
        <v>0</v>
      </c>
      <c r="M66" s="227">
        <f t="shared" si="28"/>
        <v>0</v>
      </c>
      <c r="N66" s="227">
        <f t="shared" si="28"/>
        <v>0</v>
      </c>
      <c r="O66" s="227">
        <f>SUM(F66:N66)</f>
        <v>0</v>
      </c>
    </row>
    <row r="67" spans="1:15" s="185" customFormat="1" ht="73.5" customHeight="1" x14ac:dyDescent="0.3">
      <c r="A67" s="338"/>
      <c r="B67" s="323"/>
      <c r="C67" s="340"/>
      <c r="D67" s="204" t="s">
        <v>236</v>
      </c>
      <c r="E67" s="224">
        <f>E71+E75+E79+E83</f>
        <v>0</v>
      </c>
      <c r="F67" s="225">
        <f t="shared" si="28"/>
        <v>7303655</v>
      </c>
      <c r="G67" s="225">
        <f t="shared" si="28"/>
        <v>4776000</v>
      </c>
      <c r="H67" s="225">
        <f t="shared" si="28"/>
        <v>0</v>
      </c>
      <c r="I67" s="225">
        <f t="shared" si="28"/>
        <v>0</v>
      </c>
      <c r="J67" s="225">
        <f t="shared" si="28"/>
        <v>0</v>
      </c>
      <c r="K67" s="225">
        <f t="shared" si="28"/>
        <v>0</v>
      </c>
      <c r="L67" s="225">
        <f t="shared" si="28"/>
        <v>0</v>
      </c>
      <c r="M67" s="225">
        <f t="shared" si="28"/>
        <v>0</v>
      </c>
      <c r="N67" s="225">
        <f t="shared" si="28"/>
        <v>0</v>
      </c>
      <c r="O67" s="227">
        <f>SUM(F67:N67)</f>
        <v>12079655</v>
      </c>
    </row>
    <row r="68" spans="1:15" s="186" customFormat="1" ht="94.5" customHeight="1" x14ac:dyDescent="0.3">
      <c r="A68" s="354"/>
      <c r="B68" s="320"/>
      <c r="C68" s="357"/>
      <c r="D68" s="204" t="s">
        <v>235</v>
      </c>
      <c r="E68" s="224">
        <f>E72+E76+E80+E84</f>
        <v>0</v>
      </c>
      <c r="F68" s="225">
        <f t="shared" si="28"/>
        <v>903656</v>
      </c>
      <c r="G68" s="225">
        <f t="shared" si="28"/>
        <v>24000</v>
      </c>
      <c r="H68" s="225">
        <f t="shared" si="28"/>
        <v>0</v>
      </c>
      <c r="I68" s="225">
        <f t="shared" si="28"/>
        <v>0</v>
      </c>
      <c r="J68" s="225">
        <f t="shared" si="28"/>
        <v>0</v>
      </c>
      <c r="K68" s="225">
        <f t="shared" si="28"/>
        <v>0</v>
      </c>
      <c r="L68" s="225">
        <f t="shared" si="28"/>
        <v>0</v>
      </c>
      <c r="M68" s="225">
        <f t="shared" si="28"/>
        <v>0</v>
      </c>
      <c r="N68" s="225">
        <f t="shared" si="28"/>
        <v>0</v>
      </c>
      <c r="O68" s="227">
        <f>SUM(F68:N68)</f>
        <v>927656</v>
      </c>
    </row>
    <row r="69" spans="1:15" s="186" customFormat="1" ht="57.75" customHeight="1" x14ac:dyDescent="0.3">
      <c r="A69" s="359" t="s">
        <v>268</v>
      </c>
      <c r="B69" s="324" t="s">
        <v>295</v>
      </c>
      <c r="C69" s="343" t="s">
        <v>246</v>
      </c>
      <c r="D69" s="204" t="s">
        <v>238</v>
      </c>
      <c r="E69" s="205">
        <f t="shared" ref="E69:N69" si="29">E70+E71+E72</f>
        <v>0</v>
      </c>
      <c r="F69" s="206">
        <f t="shared" si="29"/>
        <v>0</v>
      </c>
      <c r="G69" s="206">
        <f t="shared" si="29"/>
        <v>4800000</v>
      </c>
      <c r="H69" s="206">
        <f t="shared" si="29"/>
        <v>0</v>
      </c>
      <c r="I69" s="206">
        <f t="shared" si="29"/>
        <v>0</v>
      </c>
      <c r="J69" s="206">
        <f t="shared" si="29"/>
        <v>0</v>
      </c>
      <c r="K69" s="206">
        <f t="shared" si="29"/>
        <v>0</v>
      </c>
      <c r="L69" s="206">
        <f t="shared" si="29"/>
        <v>0</v>
      </c>
      <c r="M69" s="206">
        <f t="shared" si="29"/>
        <v>0</v>
      </c>
      <c r="N69" s="206">
        <f t="shared" si="29"/>
        <v>0</v>
      </c>
      <c r="O69" s="206">
        <f>O70+O71+O72</f>
        <v>4800000</v>
      </c>
    </row>
    <row r="70" spans="1:15" s="186" customFormat="1" ht="57.75" customHeight="1" x14ac:dyDescent="0.3">
      <c r="A70" s="360"/>
      <c r="B70" s="325"/>
      <c r="C70" s="344"/>
      <c r="D70" s="286" t="s">
        <v>50</v>
      </c>
      <c r="E70" s="208">
        <f>E78+E82+E86</f>
        <v>0</v>
      </c>
      <c r="F70" s="214">
        <f t="shared" ref="F70:N72" si="30">F78+F82+F86</f>
        <v>0</v>
      </c>
      <c r="G70" s="214">
        <f t="shared" si="30"/>
        <v>0</v>
      </c>
      <c r="H70" s="214">
        <f t="shared" si="30"/>
        <v>0</v>
      </c>
      <c r="I70" s="214">
        <f t="shared" si="30"/>
        <v>0</v>
      </c>
      <c r="J70" s="214">
        <f t="shared" si="30"/>
        <v>0</v>
      </c>
      <c r="K70" s="214">
        <f t="shared" si="30"/>
        <v>0</v>
      </c>
      <c r="L70" s="214">
        <f t="shared" si="30"/>
        <v>0</v>
      </c>
      <c r="M70" s="214">
        <f t="shared" si="30"/>
        <v>0</v>
      </c>
      <c r="N70" s="214">
        <f t="shared" si="30"/>
        <v>0</v>
      </c>
      <c r="O70" s="214">
        <f>SUM(E70:N70)</f>
        <v>0</v>
      </c>
    </row>
    <row r="71" spans="1:15" s="186" customFormat="1" ht="82.5" customHeight="1" x14ac:dyDescent="0.3">
      <c r="A71" s="360"/>
      <c r="B71" s="325"/>
      <c r="C71" s="344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si="30"/>
        <v>0</v>
      </c>
      <c r="I71" s="206">
        <v>0</v>
      </c>
      <c r="J71" s="206">
        <f t="shared" si="30"/>
        <v>0</v>
      </c>
      <c r="K71" s="206">
        <f t="shared" si="30"/>
        <v>0</v>
      </c>
      <c r="L71" s="206">
        <f t="shared" si="30"/>
        <v>0</v>
      </c>
      <c r="M71" s="206">
        <f t="shared" si="30"/>
        <v>0</v>
      </c>
      <c r="N71" s="206">
        <f t="shared" si="30"/>
        <v>0</v>
      </c>
      <c r="O71" s="214">
        <f>SUM(E71:N71)</f>
        <v>4776000</v>
      </c>
    </row>
    <row r="72" spans="1:15" s="186" customFormat="1" ht="90.75" customHeight="1" x14ac:dyDescent="0.3">
      <c r="A72" s="361"/>
      <c r="B72" s="326"/>
      <c r="C72" s="362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si="30"/>
        <v>0</v>
      </c>
      <c r="K72" s="206">
        <f t="shared" si="30"/>
        <v>0</v>
      </c>
      <c r="L72" s="206">
        <f t="shared" si="30"/>
        <v>0</v>
      </c>
      <c r="M72" s="206">
        <f t="shared" si="30"/>
        <v>0</v>
      </c>
      <c r="N72" s="206">
        <f t="shared" si="30"/>
        <v>0</v>
      </c>
      <c r="O72" s="214">
        <f>SUM(E72:N72)</f>
        <v>24000</v>
      </c>
    </row>
    <row r="73" spans="1:15" ht="24.75" customHeight="1" x14ac:dyDescent="0.3">
      <c r="A73" s="367" t="s">
        <v>269</v>
      </c>
      <c r="B73" s="324" t="s">
        <v>247</v>
      </c>
      <c r="C73" s="343" t="s">
        <v>246</v>
      </c>
      <c r="D73" s="204" t="s">
        <v>238</v>
      </c>
      <c r="E73" s="205">
        <f>E74+E75+E76</f>
        <v>0</v>
      </c>
      <c r="F73" s="206">
        <f t="shared" ref="F73:O73" si="31">F74+F75+F76</f>
        <v>4800000</v>
      </c>
      <c r="G73" s="206">
        <f t="shared" si="31"/>
        <v>0</v>
      </c>
      <c r="H73" s="206">
        <f t="shared" si="31"/>
        <v>0</v>
      </c>
      <c r="I73" s="206">
        <f t="shared" si="31"/>
        <v>0</v>
      </c>
      <c r="J73" s="206">
        <f t="shared" si="31"/>
        <v>0</v>
      </c>
      <c r="K73" s="206">
        <f t="shared" si="31"/>
        <v>0</v>
      </c>
      <c r="L73" s="206">
        <f t="shared" si="31"/>
        <v>0</v>
      </c>
      <c r="M73" s="206">
        <f t="shared" si="31"/>
        <v>0</v>
      </c>
      <c r="N73" s="206">
        <f t="shared" si="31"/>
        <v>0</v>
      </c>
      <c r="O73" s="206">
        <f t="shared" si="31"/>
        <v>4800000</v>
      </c>
    </row>
    <row r="74" spans="1:15" ht="47.25" customHeight="1" x14ac:dyDescent="0.3">
      <c r="A74" s="360"/>
      <c r="B74" s="325"/>
      <c r="C74" s="344"/>
      <c r="D74" s="286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0"/>
      <c r="B75" s="325"/>
      <c r="C75" s="344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61"/>
      <c r="B76" s="326"/>
      <c r="C76" s="362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67" t="s">
        <v>270</v>
      </c>
      <c r="B77" s="324" t="s">
        <v>386</v>
      </c>
      <c r="C77" s="343" t="s">
        <v>246</v>
      </c>
      <c r="D77" s="204" t="s">
        <v>238</v>
      </c>
      <c r="E77" s="205">
        <f>E78+E79+E80</f>
        <v>0</v>
      </c>
      <c r="F77" s="206">
        <f t="shared" ref="F77:O77" si="32">F78+F79+F80</f>
        <v>3367096</v>
      </c>
      <c r="G77" s="206">
        <f t="shared" si="32"/>
        <v>0</v>
      </c>
      <c r="H77" s="206">
        <f t="shared" si="32"/>
        <v>0</v>
      </c>
      <c r="I77" s="206">
        <f t="shared" si="32"/>
        <v>0</v>
      </c>
      <c r="J77" s="206">
        <f t="shared" si="32"/>
        <v>0</v>
      </c>
      <c r="K77" s="206">
        <f t="shared" si="32"/>
        <v>0</v>
      </c>
      <c r="L77" s="206">
        <f t="shared" si="32"/>
        <v>0</v>
      </c>
      <c r="M77" s="206">
        <f t="shared" si="32"/>
        <v>0</v>
      </c>
      <c r="N77" s="206">
        <f t="shared" si="32"/>
        <v>0</v>
      </c>
      <c r="O77" s="206">
        <f t="shared" si="32"/>
        <v>3367096</v>
      </c>
    </row>
    <row r="78" spans="1:15" ht="42.75" customHeight="1" x14ac:dyDescent="0.3">
      <c r="A78" s="360"/>
      <c r="B78" s="325"/>
      <c r="C78" s="344"/>
      <c r="D78" s="286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0"/>
      <c r="B79" s="325"/>
      <c r="C79" s="344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102" customHeight="1" x14ac:dyDescent="0.3">
      <c r="A80" s="361"/>
      <c r="B80" s="326"/>
      <c r="C80" s="362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59" t="s">
        <v>294</v>
      </c>
      <c r="B81" s="324" t="s">
        <v>249</v>
      </c>
      <c r="C81" s="343" t="s">
        <v>251</v>
      </c>
      <c r="D81" s="204" t="s">
        <v>238</v>
      </c>
      <c r="E81" s="205">
        <f>E82+E83+E84</f>
        <v>0</v>
      </c>
      <c r="F81" s="206">
        <f t="shared" ref="F81:O81" si="33">F82+F83+F84</f>
        <v>40215</v>
      </c>
      <c r="G81" s="206">
        <f t="shared" si="33"/>
        <v>0</v>
      </c>
      <c r="H81" s="206">
        <f t="shared" si="33"/>
        <v>0</v>
      </c>
      <c r="I81" s="206">
        <f t="shared" si="33"/>
        <v>0</v>
      </c>
      <c r="J81" s="206">
        <f t="shared" si="33"/>
        <v>0</v>
      </c>
      <c r="K81" s="206">
        <f t="shared" si="33"/>
        <v>0</v>
      </c>
      <c r="L81" s="206">
        <f t="shared" si="33"/>
        <v>0</v>
      </c>
      <c r="M81" s="206">
        <f t="shared" si="33"/>
        <v>0</v>
      </c>
      <c r="N81" s="206">
        <f t="shared" si="33"/>
        <v>0</v>
      </c>
      <c r="O81" s="206">
        <f t="shared" si="33"/>
        <v>40215</v>
      </c>
    </row>
    <row r="82" spans="1:15" ht="57" customHeight="1" x14ac:dyDescent="0.3">
      <c r="A82" s="360"/>
      <c r="B82" s="325"/>
      <c r="C82" s="344"/>
      <c r="D82" s="286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0"/>
      <c r="B83" s="325"/>
      <c r="C83" s="344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93.75" customHeight="1" x14ac:dyDescent="0.3">
      <c r="A84" s="361"/>
      <c r="B84" s="326"/>
      <c r="C84" s="362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6" t="s">
        <v>271</v>
      </c>
      <c r="B85" s="319" t="s">
        <v>250</v>
      </c>
      <c r="C85" s="339"/>
      <c r="D85" s="204" t="s">
        <v>238</v>
      </c>
      <c r="E85" s="229">
        <f>E86+E87+E88</f>
        <v>0</v>
      </c>
      <c r="F85" s="230">
        <f t="shared" ref="F85:N85" si="34">F86+F87+F88</f>
        <v>0</v>
      </c>
      <c r="G85" s="230">
        <f t="shared" si="34"/>
        <v>1493552</v>
      </c>
      <c r="H85" s="230">
        <f t="shared" si="34"/>
        <v>0</v>
      </c>
      <c r="I85" s="230">
        <f t="shared" si="34"/>
        <v>0</v>
      </c>
      <c r="J85" s="230">
        <f t="shared" si="34"/>
        <v>0</v>
      </c>
      <c r="K85" s="230">
        <f t="shared" si="34"/>
        <v>0</v>
      </c>
      <c r="L85" s="230">
        <f t="shared" si="34"/>
        <v>0</v>
      </c>
      <c r="M85" s="230">
        <f t="shared" si="34"/>
        <v>0</v>
      </c>
      <c r="N85" s="230">
        <f t="shared" si="34"/>
        <v>0</v>
      </c>
      <c r="O85" s="230">
        <f>O86+O87+O88</f>
        <v>1493552</v>
      </c>
    </row>
    <row r="86" spans="1:15" ht="71.25" customHeight="1" x14ac:dyDescent="0.3">
      <c r="A86" s="338"/>
      <c r="B86" s="323"/>
      <c r="C86" s="340"/>
      <c r="D86" s="286" t="s">
        <v>50</v>
      </c>
      <c r="E86" s="231">
        <f>E90+E94+E98</f>
        <v>0</v>
      </c>
      <c r="F86" s="232">
        <f t="shared" ref="F86:N88" si="35">F90+F94+F98</f>
        <v>0</v>
      </c>
      <c r="G86" s="232">
        <f t="shared" si="35"/>
        <v>0</v>
      </c>
      <c r="H86" s="232">
        <f t="shared" si="35"/>
        <v>0</v>
      </c>
      <c r="I86" s="232">
        <f t="shared" si="35"/>
        <v>0</v>
      </c>
      <c r="J86" s="232">
        <f t="shared" si="35"/>
        <v>0</v>
      </c>
      <c r="K86" s="232">
        <f t="shared" si="35"/>
        <v>0</v>
      </c>
      <c r="L86" s="232">
        <f t="shared" si="35"/>
        <v>0</v>
      </c>
      <c r="M86" s="232">
        <f t="shared" si="35"/>
        <v>0</v>
      </c>
      <c r="N86" s="232">
        <f t="shared" si="35"/>
        <v>0</v>
      </c>
      <c r="O86" s="232">
        <f>SUM(E86:N86)</f>
        <v>0</v>
      </c>
    </row>
    <row r="87" spans="1:15" s="181" customFormat="1" ht="72" customHeight="1" x14ac:dyDescent="0.3">
      <c r="A87" s="338"/>
      <c r="B87" s="323"/>
      <c r="C87" s="340"/>
      <c r="D87" s="204" t="s">
        <v>236</v>
      </c>
      <c r="E87" s="229">
        <f>E91+E95+E99</f>
        <v>0</v>
      </c>
      <c r="F87" s="230">
        <f t="shared" si="35"/>
        <v>0</v>
      </c>
      <c r="G87" s="230">
        <f t="shared" si="35"/>
        <v>0</v>
      </c>
      <c r="H87" s="230">
        <f t="shared" si="35"/>
        <v>0</v>
      </c>
      <c r="I87" s="230">
        <f t="shared" si="35"/>
        <v>0</v>
      </c>
      <c r="J87" s="230">
        <f t="shared" si="35"/>
        <v>0</v>
      </c>
      <c r="K87" s="230">
        <f t="shared" si="35"/>
        <v>0</v>
      </c>
      <c r="L87" s="230">
        <f t="shared" si="35"/>
        <v>0</v>
      </c>
      <c r="M87" s="230">
        <f t="shared" si="35"/>
        <v>0</v>
      </c>
      <c r="N87" s="230">
        <f t="shared" si="35"/>
        <v>0</v>
      </c>
      <c r="O87" s="232">
        <f>SUM(E87:N87)</f>
        <v>0</v>
      </c>
    </row>
    <row r="88" spans="1:15" s="182" customFormat="1" ht="84.75" customHeight="1" x14ac:dyDescent="0.3">
      <c r="A88" s="354"/>
      <c r="B88" s="320"/>
      <c r="C88" s="357"/>
      <c r="D88" s="204" t="s">
        <v>235</v>
      </c>
      <c r="E88" s="229">
        <f>E92+E96+E100</f>
        <v>0</v>
      </c>
      <c r="F88" s="230">
        <f t="shared" si="35"/>
        <v>0</v>
      </c>
      <c r="G88" s="230">
        <f>G92+G96+G100</f>
        <v>1493552</v>
      </c>
      <c r="H88" s="230">
        <f t="shared" si="35"/>
        <v>0</v>
      </c>
      <c r="I88" s="230">
        <f t="shared" si="35"/>
        <v>0</v>
      </c>
      <c r="J88" s="230">
        <f t="shared" si="35"/>
        <v>0</v>
      </c>
      <c r="K88" s="230">
        <f t="shared" si="35"/>
        <v>0</v>
      </c>
      <c r="L88" s="230">
        <f t="shared" si="35"/>
        <v>0</v>
      </c>
      <c r="M88" s="230">
        <f t="shared" si="35"/>
        <v>0</v>
      </c>
      <c r="N88" s="230">
        <f t="shared" si="35"/>
        <v>0</v>
      </c>
      <c r="O88" s="232">
        <f>SUM(E88:N88)</f>
        <v>1493552</v>
      </c>
    </row>
    <row r="89" spans="1:15" ht="32.25" customHeight="1" x14ac:dyDescent="0.3">
      <c r="A89" s="367" t="s">
        <v>272</v>
      </c>
      <c r="B89" s="324" t="s">
        <v>253</v>
      </c>
      <c r="C89" s="343" t="s">
        <v>252</v>
      </c>
      <c r="D89" s="204" t="s">
        <v>238</v>
      </c>
      <c r="E89" s="205">
        <f>E90+E91+E92</f>
        <v>0</v>
      </c>
      <c r="F89" s="206">
        <f t="shared" ref="F89:N89" si="36">F90+F91+F92</f>
        <v>0</v>
      </c>
      <c r="G89" s="206">
        <f t="shared" si="36"/>
        <v>571000</v>
      </c>
      <c r="H89" s="206">
        <f t="shared" si="36"/>
        <v>0</v>
      </c>
      <c r="I89" s="206">
        <f t="shared" si="36"/>
        <v>0</v>
      </c>
      <c r="J89" s="206">
        <f t="shared" si="36"/>
        <v>0</v>
      </c>
      <c r="K89" s="206">
        <f t="shared" si="36"/>
        <v>0</v>
      </c>
      <c r="L89" s="206">
        <f t="shared" si="36"/>
        <v>0</v>
      </c>
      <c r="M89" s="206">
        <f t="shared" si="36"/>
        <v>0</v>
      </c>
      <c r="N89" s="206">
        <f t="shared" si="36"/>
        <v>0</v>
      </c>
      <c r="O89" s="206">
        <f>O90+O91+O92</f>
        <v>571000</v>
      </c>
    </row>
    <row r="90" spans="1:15" ht="44.25" customHeight="1" x14ac:dyDescent="0.3">
      <c r="A90" s="360"/>
      <c r="B90" s="325"/>
      <c r="C90" s="344"/>
      <c r="D90" s="286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0"/>
      <c r="B91" s="325"/>
      <c r="C91" s="344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61"/>
      <c r="B92" s="326"/>
      <c r="C92" s="362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59" t="s">
        <v>273</v>
      </c>
      <c r="B93" s="324" t="s">
        <v>254</v>
      </c>
      <c r="C93" s="343" t="s">
        <v>252</v>
      </c>
      <c r="D93" s="204" t="s">
        <v>238</v>
      </c>
      <c r="E93" s="205">
        <f>E94+E95+E96</f>
        <v>0</v>
      </c>
      <c r="F93" s="206">
        <f t="shared" ref="F93:N93" si="37">F94+F95+F96</f>
        <v>0</v>
      </c>
      <c r="G93" s="206">
        <f t="shared" si="37"/>
        <v>839552</v>
      </c>
      <c r="H93" s="206">
        <f t="shared" si="37"/>
        <v>0</v>
      </c>
      <c r="I93" s="206">
        <f t="shared" si="37"/>
        <v>0</v>
      </c>
      <c r="J93" s="206">
        <f t="shared" si="37"/>
        <v>0</v>
      </c>
      <c r="K93" s="206">
        <f t="shared" si="37"/>
        <v>0</v>
      </c>
      <c r="L93" s="206">
        <f t="shared" si="37"/>
        <v>0</v>
      </c>
      <c r="M93" s="206">
        <f t="shared" si="37"/>
        <v>0</v>
      </c>
      <c r="N93" s="206">
        <f t="shared" si="37"/>
        <v>0</v>
      </c>
      <c r="O93" s="206">
        <f>O94+O95+O96</f>
        <v>839552</v>
      </c>
    </row>
    <row r="94" spans="1:15" s="182" customFormat="1" ht="55.5" customHeight="1" x14ac:dyDescent="0.3">
      <c r="A94" s="360"/>
      <c r="B94" s="325"/>
      <c r="C94" s="344"/>
      <c r="D94" s="286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0"/>
      <c r="B95" s="325"/>
      <c r="C95" s="344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101.25" customHeight="1" x14ac:dyDescent="0.3">
      <c r="A96" s="361"/>
      <c r="B96" s="326"/>
      <c r="C96" s="362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59" t="s">
        <v>274</v>
      </c>
      <c r="B97" s="324" t="s">
        <v>255</v>
      </c>
      <c r="C97" s="343" t="s">
        <v>252</v>
      </c>
      <c r="D97" s="204" t="s">
        <v>238</v>
      </c>
      <c r="E97" s="205">
        <f>E98+E99+E100</f>
        <v>0</v>
      </c>
      <c r="F97" s="206">
        <f t="shared" ref="F97:N97" si="38">F98+F99+F100</f>
        <v>0</v>
      </c>
      <c r="G97" s="206">
        <f t="shared" si="38"/>
        <v>83000</v>
      </c>
      <c r="H97" s="206">
        <f t="shared" si="38"/>
        <v>0</v>
      </c>
      <c r="I97" s="206">
        <f t="shared" si="38"/>
        <v>0</v>
      </c>
      <c r="J97" s="206">
        <f t="shared" si="38"/>
        <v>0</v>
      </c>
      <c r="K97" s="206">
        <f t="shared" si="38"/>
        <v>0</v>
      </c>
      <c r="L97" s="206">
        <f t="shared" si="38"/>
        <v>0</v>
      </c>
      <c r="M97" s="206">
        <f t="shared" si="38"/>
        <v>0</v>
      </c>
      <c r="N97" s="206">
        <f t="shared" si="38"/>
        <v>0</v>
      </c>
      <c r="O97" s="206">
        <f>O98+O99+O100</f>
        <v>83000</v>
      </c>
    </row>
    <row r="98" spans="1:15" s="182" customFormat="1" ht="45" customHeight="1" x14ac:dyDescent="0.3">
      <c r="A98" s="360"/>
      <c r="B98" s="325"/>
      <c r="C98" s="344"/>
      <c r="D98" s="286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0"/>
      <c r="B99" s="325"/>
      <c r="C99" s="344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61"/>
      <c r="B100" s="326"/>
      <c r="C100" s="362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6" t="s">
        <v>277</v>
      </c>
      <c r="B101" s="319" t="s">
        <v>347</v>
      </c>
      <c r="C101" s="339"/>
      <c r="D101" s="204" t="s">
        <v>238</v>
      </c>
      <c r="E101" s="229">
        <f>SUM(E102:E104)</f>
        <v>0</v>
      </c>
      <c r="F101" s="229">
        <f t="shared" ref="F101:N101" si="39">SUM(F102:F104)</f>
        <v>0</v>
      </c>
      <c r="G101" s="229">
        <f t="shared" si="39"/>
        <v>0</v>
      </c>
      <c r="H101" s="229">
        <f t="shared" si="39"/>
        <v>800000</v>
      </c>
      <c r="I101" s="229">
        <f t="shared" si="39"/>
        <v>0</v>
      </c>
      <c r="J101" s="233">
        <f>SUM(J102:J104)</f>
        <v>32614888.079999998</v>
      </c>
      <c r="K101" s="233">
        <f t="shared" si="39"/>
        <v>143000</v>
      </c>
      <c r="L101" s="229">
        <f t="shared" si="39"/>
        <v>0</v>
      </c>
      <c r="M101" s="229">
        <f t="shared" si="39"/>
        <v>0</v>
      </c>
      <c r="N101" s="229">
        <f t="shared" si="39"/>
        <v>0</v>
      </c>
      <c r="O101" s="230">
        <f>SUM(O102:O104)</f>
        <v>33557888.079999998</v>
      </c>
    </row>
    <row r="102" spans="1:15" s="182" customFormat="1" ht="48.75" customHeight="1" x14ac:dyDescent="0.3">
      <c r="A102" s="338"/>
      <c r="B102" s="323"/>
      <c r="C102" s="340"/>
      <c r="D102" s="286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38"/>
      <c r="B103" s="323"/>
      <c r="C103" s="340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4"/>
      <c r="B104" s="320"/>
      <c r="C104" s="357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4" t="s">
        <v>308</v>
      </c>
      <c r="B105" s="325" t="s">
        <v>348</v>
      </c>
      <c r="C105" s="325" t="s">
        <v>311</v>
      </c>
      <c r="D105" s="204" t="s">
        <v>238</v>
      </c>
      <c r="E105" s="205">
        <f>SUM(E106:E108)</f>
        <v>0</v>
      </c>
      <c r="F105" s="205">
        <f t="shared" ref="F105:O105" si="40">SUM(F106:F108)</f>
        <v>0</v>
      </c>
      <c r="G105" s="205">
        <f t="shared" si="40"/>
        <v>0</v>
      </c>
      <c r="H105" s="205">
        <f t="shared" si="40"/>
        <v>800000</v>
      </c>
      <c r="I105" s="205">
        <f t="shared" si="40"/>
        <v>0</v>
      </c>
      <c r="J105" s="205">
        <f t="shared" si="40"/>
        <v>0</v>
      </c>
      <c r="K105" s="205">
        <f t="shared" si="40"/>
        <v>0</v>
      </c>
      <c r="L105" s="205">
        <f t="shared" si="40"/>
        <v>0</v>
      </c>
      <c r="M105" s="205">
        <f t="shared" si="40"/>
        <v>0</v>
      </c>
      <c r="N105" s="205">
        <f t="shared" si="40"/>
        <v>0</v>
      </c>
      <c r="O105" s="205">
        <f t="shared" si="40"/>
        <v>800000</v>
      </c>
    </row>
    <row r="106" spans="1:15" s="182" customFormat="1" ht="75" customHeight="1" x14ac:dyDescent="0.3">
      <c r="A106" s="341"/>
      <c r="B106" s="341"/>
      <c r="C106" s="341"/>
      <c r="D106" s="286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1"/>
      <c r="B107" s="341"/>
      <c r="C107" s="341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41">SUM(E107:N107)</f>
        <v>0</v>
      </c>
    </row>
    <row r="108" spans="1:15" s="182" customFormat="1" ht="207" customHeight="1" x14ac:dyDescent="0.3">
      <c r="A108" s="342"/>
      <c r="B108" s="342"/>
      <c r="C108" s="342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41"/>
        <v>800000</v>
      </c>
    </row>
    <row r="109" spans="1:15" s="182" customFormat="1" ht="100.5" customHeight="1" x14ac:dyDescent="0.3">
      <c r="A109" s="324" t="s">
        <v>336</v>
      </c>
      <c r="B109" s="325" t="s">
        <v>346</v>
      </c>
      <c r="C109" s="325" t="s">
        <v>264</v>
      </c>
      <c r="D109" s="204" t="s">
        <v>238</v>
      </c>
      <c r="E109" s="205">
        <f>SUM(E110:E113)</f>
        <v>0</v>
      </c>
      <c r="F109" s="205">
        <f t="shared" ref="F109:O109" si="42">SUM(F110:F113)</f>
        <v>0</v>
      </c>
      <c r="G109" s="205">
        <f t="shared" si="42"/>
        <v>0</v>
      </c>
      <c r="H109" s="205">
        <f t="shared" si="42"/>
        <v>0</v>
      </c>
      <c r="I109" s="205">
        <f t="shared" si="42"/>
        <v>0</v>
      </c>
      <c r="J109" s="235">
        <f>SUM(J110:J113)</f>
        <v>32614888.079999998</v>
      </c>
      <c r="K109" s="205">
        <f t="shared" si="42"/>
        <v>0</v>
      </c>
      <c r="L109" s="205">
        <f t="shared" si="42"/>
        <v>0</v>
      </c>
      <c r="M109" s="205">
        <f t="shared" si="42"/>
        <v>0</v>
      </c>
      <c r="N109" s="205">
        <f t="shared" si="42"/>
        <v>0</v>
      </c>
      <c r="O109" s="235">
        <f t="shared" si="42"/>
        <v>32614888.079999998</v>
      </c>
    </row>
    <row r="110" spans="1:15" s="182" customFormat="1" ht="100.5" customHeight="1" x14ac:dyDescent="0.3">
      <c r="A110" s="341"/>
      <c r="B110" s="341"/>
      <c r="C110" s="341"/>
      <c r="D110" s="286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1"/>
      <c r="B111" s="341"/>
      <c r="C111" s="341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43">SUM(E111:N111)</f>
        <v>32288739.199999999</v>
      </c>
    </row>
    <row r="112" spans="1:15" s="182" customFormat="1" ht="100.5" customHeight="1" x14ac:dyDescent="0.3">
      <c r="A112" s="341"/>
      <c r="B112" s="341"/>
      <c r="C112" s="341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43"/>
        <v>52183.82</v>
      </c>
    </row>
    <row r="113" spans="1:15" s="182" customFormat="1" ht="96.75" customHeight="1" x14ac:dyDescent="0.3">
      <c r="A113" s="342"/>
      <c r="B113" s="342"/>
      <c r="C113" s="342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43"/>
        <v>273965.06</v>
      </c>
    </row>
    <row r="114" spans="1:15" s="182" customFormat="1" ht="84.75" customHeight="1" x14ac:dyDescent="0.3">
      <c r="A114" s="370" t="s">
        <v>364</v>
      </c>
      <c r="B114" s="368" t="s">
        <v>365</v>
      </c>
      <c r="C114" s="288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71"/>
      <c r="B115" s="369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37" t="s">
        <v>278</v>
      </c>
      <c r="B116" s="319" t="s">
        <v>325</v>
      </c>
      <c r="C116" s="339"/>
      <c r="D116" s="204" t="s">
        <v>238</v>
      </c>
      <c r="E116" s="229">
        <f>E117+E118+E119</f>
        <v>0</v>
      </c>
      <c r="F116" s="230">
        <f t="shared" ref="F116:O116" si="44">F117+F118+F119</f>
        <v>0</v>
      </c>
      <c r="G116" s="230">
        <f t="shared" si="44"/>
        <v>0</v>
      </c>
      <c r="H116" s="230">
        <f>H117+H118+H119</f>
        <v>7509051.2699999996</v>
      </c>
      <c r="I116" s="230">
        <f t="shared" si="44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45">L120+L124+L128+L130+L132+L136</f>
        <v>0</v>
      </c>
      <c r="M116" s="230">
        <f t="shared" si="45"/>
        <v>0</v>
      </c>
      <c r="N116" s="230">
        <f t="shared" si="45"/>
        <v>0</v>
      </c>
      <c r="O116" s="230">
        <f t="shared" si="44"/>
        <v>18666822.66</v>
      </c>
    </row>
    <row r="117" spans="1:15" ht="56.25" customHeight="1" x14ac:dyDescent="0.3">
      <c r="A117" s="338"/>
      <c r="B117" s="323"/>
      <c r="C117" s="340"/>
      <c r="D117" s="286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38"/>
      <c r="B118" s="323"/>
      <c r="C118" s="340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46">L122+L126</f>
        <v>0</v>
      </c>
      <c r="M118" s="230">
        <f t="shared" si="46"/>
        <v>0</v>
      </c>
      <c r="N118" s="230">
        <f t="shared" si="46"/>
        <v>0</v>
      </c>
      <c r="O118" s="234">
        <f>SUM(E118:N118)</f>
        <v>16969701.780000001</v>
      </c>
    </row>
    <row r="119" spans="1:15" s="182" customFormat="1" ht="119.25" customHeight="1" x14ac:dyDescent="0.3">
      <c r="A119" s="354"/>
      <c r="B119" s="320"/>
      <c r="C119" s="357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67" t="s">
        <v>279</v>
      </c>
      <c r="B120" s="324" t="s">
        <v>309</v>
      </c>
      <c r="C120" s="343" t="s">
        <v>264</v>
      </c>
      <c r="D120" s="204" t="s">
        <v>238</v>
      </c>
      <c r="E120" s="205">
        <f>E121+E122+E123</f>
        <v>0</v>
      </c>
      <c r="F120" s="206">
        <f t="shared" ref="F120:O120" si="47">F121+F122+F123</f>
        <v>0</v>
      </c>
      <c r="G120" s="206">
        <f t="shared" si="47"/>
        <v>0</v>
      </c>
      <c r="H120" s="206">
        <f>H121+H122+H123</f>
        <v>4478748.24</v>
      </c>
      <c r="I120" s="206">
        <f t="shared" si="47"/>
        <v>0</v>
      </c>
      <c r="J120" s="206">
        <f t="shared" si="47"/>
        <v>0</v>
      </c>
      <c r="K120" s="206">
        <f t="shared" si="47"/>
        <v>0</v>
      </c>
      <c r="L120" s="206">
        <f t="shared" si="47"/>
        <v>0</v>
      </c>
      <c r="M120" s="206">
        <f t="shared" si="47"/>
        <v>0</v>
      </c>
      <c r="N120" s="206">
        <f t="shared" si="47"/>
        <v>0</v>
      </c>
      <c r="O120" s="206">
        <f t="shared" si="47"/>
        <v>4478748.24</v>
      </c>
    </row>
    <row r="121" spans="1:15" s="182" customFormat="1" ht="42.75" customHeight="1" x14ac:dyDescent="0.3">
      <c r="A121" s="360"/>
      <c r="B121" s="325"/>
      <c r="C121" s="344"/>
      <c r="D121" s="286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0"/>
      <c r="B122" s="325"/>
      <c r="C122" s="344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95.25" customHeight="1" x14ac:dyDescent="0.3">
      <c r="A123" s="361"/>
      <c r="B123" s="326"/>
      <c r="C123" s="362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67" t="s">
        <v>280</v>
      </c>
      <c r="B124" s="324" t="s">
        <v>310</v>
      </c>
      <c r="C124" s="343" t="s">
        <v>264</v>
      </c>
      <c r="D124" s="204" t="s">
        <v>238</v>
      </c>
      <c r="E124" s="205">
        <f>E125+E126+E127</f>
        <v>0</v>
      </c>
      <c r="F124" s="206">
        <f t="shared" ref="F124:O124" si="48">F125+F126+F127</f>
        <v>0</v>
      </c>
      <c r="G124" s="206">
        <f t="shared" si="48"/>
        <v>0</v>
      </c>
      <c r="H124" s="206">
        <f t="shared" si="48"/>
        <v>3030303.03</v>
      </c>
      <c r="I124" s="206">
        <f t="shared" si="48"/>
        <v>0</v>
      </c>
      <c r="J124" s="206">
        <f t="shared" si="48"/>
        <v>0</v>
      </c>
      <c r="K124" s="206">
        <f t="shared" si="48"/>
        <v>0</v>
      </c>
      <c r="L124" s="206">
        <f t="shared" si="48"/>
        <v>0</v>
      </c>
      <c r="M124" s="206">
        <f t="shared" si="48"/>
        <v>0</v>
      </c>
      <c r="N124" s="206">
        <f t="shared" si="48"/>
        <v>0</v>
      </c>
      <c r="O124" s="206">
        <f t="shared" si="48"/>
        <v>3030303.03</v>
      </c>
    </row>
    <row r="125" spans="1:15" s="182" customFormat="1" ht="87" customHeight="1" x14ac:dyDescent="0.3">
      <c r="A125" s="360"/>
      <c r="B125" s="325"/>
      <c r="C125" s="344"/>
      <c r="D125" s="286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0"/>
      <c r="B126" s="325"/>
      <c r="C126" s="344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99" customHeight="1" x14ac:dyDescent="0.3">
      <c r="A127" s="360"/>
      <c r="B127" s="325"/>
      <c r="C127" s="344"/>
      <c r="D127" s="285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67" t="s">
        <v>326</v>
      </c>
      <c r="B128" s="324" t="s">
        <v>331</v>
      </c>
      <c r="C128" s="343" t="s">
        <v>264</v>
      </c>
      <c r="D128" s="204" t="s">
        <v>238</v>
      </c>
      <c r="E128" s="205">
        <f>E129</f>
        <v>0</v>
      </c>
      <c r="F128" s="205">
        <f t="shared" ref="F128:N130" si="49">F129</f>
        <v>0</v>
      </c>
      <c r="G128" s="205">
        <f t="shared" si="49"/>
        <v>0</v>
      </c>
      <c r="H128" s="205">
        <f t="shared" si="49"/>
        <v>0</v>
      </c>
      <c r="I128" s="205">
        <f t="shared" si="49"/>
        <v>27000</v>
      </c>
      <c r="J128" s="205">
        <f t="shared" si="49"/>
        <v>0</v>
      </c>
      <c r="K128" s="205">
        <f t="shared" si="49"/>
        <v>0</v>
      </c>
      <c r="L128" s="205">
        <f t="shared" si="49"/>
        <v>0</v>
      </c>
      <c r="M128" s="205">
        <f t="shared" si="49"/>
        <v>0</v>
      </c>
      <c r="N128" s="205">
        <f t="shared" si="49"/>
        <v>0</v>
      </c>
      <c r="O128" s="206">
        <f>O129</f>
        <v>27000</v>
      </c>
    </row>
    <row r="129" spans="1:15" s="182" customFormat="1" ht="156.75" customHeight="1" x14ac:dyDescent="0.3">
      <c r="A129" s="360"/>
      <c r="B129" s="325"/>
      <c r="C129" s="344"/>
      <c r="D129" s="285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67" t="s">
        <v>338</v>
      </c>
      <c r="B130" s="324" t="s">
        <v>341</v>
      </c>
      <c r="C130" s="343" t="s">
        <v>311</v>
      </c>
      <c r="D130" s="204" t="s">
        <v>238</v>
      </c>
      <c r="E130" s="205">
        <f>E131</f>
        <v>0</v>
      </c>
      <c r="F130" s="205">
        <f t="shared" si="49"/>
        <v>0</v>
      </c>
      <c r="G130" s="205">
        <f t="shared" si="49"/>
        <v>0</v>
      </c>
      <c r="H130" s="205">
        <f t="shared" si="49"/>
        <v>0</v>
      </c>
      <c r="I130" s="205">
        <f t="shared" si="49"/>
        <v>0</v>
      </c>
      <c r="J130" s="235">
        <f t="shared" si="49"/>
        <v>45080</v>
      </c>
      <c r="K130" s="205">
        <f t="shared" si="49"/>
        <v>0</v>
      </c>
      <c r="L130" s="205">
        <f t="shared" si="49"/>
        <v>0</v>
      </c>
      <c r="M130" s="205">
        <f t="shared" si="49"/>
        <v>0</v>
      </c>
      <c r="N130" s="205">
        <f t="shared" si="49"/>
        <v>0</v>
      </c>
      <c r="O130" s="206">
        <f>O131</f>
        <v>45080</v>
      </c>
    </row>
    <row r="131" spans="1:15" s="182" customFormat="1" ht="121.5" customHeight="1" x14ac:dyDescent="0.3">
      <c r="A131" s="360"/>
      <c r="B131" s="325"/>
      <c r="C131" s="344"/>
      <c r="D131" s="285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67" t="s">
        <v>339</v>
      </c>
      <c r="B132" s="324" t="s">
        <v>342</v>
      </c>
      <c r="C132" s="343" t="s">
        <v>264</v>
      </c>
      <c r="D132" s="204" t="s">
        <v>238</v>
      </c>
      <c r="E132" s="205">
        <f>E133+E134+E135</f>
        <v>0</v>
      </c>
      <c r="F132" s="206">
        <f t="shared" ref="F132:O132" si="50">F133+F134+F135</f>
        <v>0</v>
      </c>
      <c r="G132" s="206">
        <f t="shared" si="50"/>
        <v>0</v>
      </c>
      <c r="H132" s="206">
        <f t="shared" si="50"/>
        <v>0</v>
      </c>
      <c r="I132" s="206">
        <f t="shared" si="50"/>
        <v>0</v>
      </c>
      <c r="J132" s="206">
        <f>J133+J134+J135</f>
        <v>2508052.2999999998</v>
      </c>
      <c r="K132" s="206">
        <f t="shared" si="50"/>
        <v>0</v>
      </c>
      <c r="L132" s="206">
        <f t="shared" si="50"/>
        <v>0</v>
      </c>
      <c r="M132" s="206">
        <f t="shared" si="50"/>
        <v>0</v>
      </c>
      <c r="N132" s="206">
        <f t="shared" si="50"/>
        <v>0</v>
      </c>
      <c r="O132" s="206">
        <f t="shared" si="50"/>
        <v>2508052.2999999998</v>
      </c>
    </row>
    <row r="133" spans="1:15" s="182" customFormat="1" ht="87" customHeight="1" x14ac:dyDescent="0.3">
      <c r="A133" s="360"/>
      <c r="B133" s="325"/>
      <c r="C133" s="344"/>
      <c r="D133" s="286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0"/>
      <c r="B134" s="325"/>
      <c r="C134" s="344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98.25" customHeight="1" x14ac:dyDescent="0.3">
      <c r="A135" s="360"/>
      <c r="B135" s="325"/>
      <c r="C135" s="344"/>
      <c r="D135" s="285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66.75" customHeight="1" x14ac:dyDescent="0.3">
      <c r="A136" s="327" t="s">
        <v>340</v>
      </c>
      <c r="B136" s="324" t="s">
        <v>343</v>
      </c>
      <c r="C136" s="343" t="s">
        <v>264</v>
      </c>
      <c r="D136" s="204" t="s">
        <v>238</v>
      </c>
      <c r="E136" s="205">
        <f>E137+E138+E139</f>
        <v>0</v>
      </c>
      <c r="F136" s="206">
        <f t="shared" ref="F136:O136" si="51">F137+F138+F139</f>
        <v>0</v>
      </c>
      <c r="G136" s="206">
        <f t="shared" si="51"/>
        <v>0</v>
      </c>
      <c r="H136" s="206">
        <f t="shared" si="51"/>
        <v>0</v>
      </c>
      <c r="I136" s="206">
        <f t="shared" si="51"/>
        <v>0</v>
      </c>
      <c r="J136" s="206">
        <f t="shared" si="51"/>
        <v>2517033.0299999998</v>
      </c>
      <c r="K136" s="206">
        <f t="shared" si="51"/>
        <v>0</v>
      </c>
      <c r="L136" s="206">
        <f t="shared" si="51"/>
        <v>0</v>
      </c>
      <c r="M136" s="206">
        <f t="shared" si="51"/>
        <v>0</v>
      </c>
      <c r="N136" s="206">
        <f t="shared" si="51"/>
        <v>0</v>
      </c>
      <c r="O136" s="206">
        <f t="shared" si="51"/>
        <v>2517033.0299999998</v>
      </c>
    </row>
    <row r="137" spans="1:15" s="182" customFormat="1" ht="52.5" x14ac:dyDescent="0.3">
      <c r="A137" s="325"/>
      <c r="B137" s="325"/>
      <c r="C137" s="344"/>
      <c r="D137" s="286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5"/>
      <c r="B138" s="325"/>
      <c r="C138" s="344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26"/>
      <c r="B139" s="325"/>
      <c r="C139" s="344"/>
      <c r="D139" s="285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27" t="s">
        <v>358</v>
      </c>
      <c r="B140" s="324" t="s">
        <v>362</v>
      </c>
      <c r="C140" s="324" t="s">
        <v>264</v>
      </c>
      <c r="D140" s="285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28"/>
      <c r="B141" s="325"/>
      <c r="C141" s="325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95.25" customHeight="1" x14ac:dyDescent="0.3">
      <c r="A142" s="329"/>
      <c r="B142" s="326"/>
      <c r="C142" s="326"/>
      <c r="D142" s="285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65.25" customHeight="1" x14ac:dyDescent="0.3">
      <c r="A143" s="327" t="s">
        <v>359</v>
      </c>
      <c r="B143" s="324" t="s">
        <v>363</v>
      </c>
      <c r="C143" s="324" t="s">
        <v>264</v>
      </c>
      <c r="D143" s="285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28"/>
      <c r="B144" s="325"/>
      <c r="C144" s="325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29"/>
      <c r="B145" s="326"/>
      <c r="C145" s="326"/>
      <c r="D145" s="285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37" t="s">
        <v>315</v>
      </c>
      <c r="B146" s="319" t="s">
        <v>330</v>
      </c>
      <c r="C146" s="339" t="s">
        <v>243</v>
      </c>
      <c r="D146" s="237" t="s">
        <v>238</v>
      </c>
      <c r="E146" s="229">
        <f>E147+E148+E149</f>
        <v>0</v>
      </c>
      <c r="F146" s="230">
        <f t="shared" ref="F146:O146" si="52">F147+F148+F149</f>
        <v>0</v>
      </c>
      <c r="G146" s="230">
        <f t="shared" si="52"/>
        <v>0</v>
      </c>
      <c r="H146" s="230">
        <f t="shared" si="52"/>
        <v>512153</v>
      </c>
      <c r="I146" s="230">
        <f t="shared" si="52"/>
        <v>273075</v>
      </c>
      <c r="J146" s="230">
        <f t="shared" si="52"/>
        <v>0</v>
      </c>
      <c r="K146" s="230">
        <f t="shared" si="52"/>
        <v>0</v>
      </c>
      <c r="L146" s="230">
        <f t="shared" si="52"/>
        <v>0</v>
      </c>
      <c r="M146" s="230">
        <f t="shared" si="52"/>
        <v>0</v>
      </c>
      <c r="N146" s="230">
        <f t="shared" si="52"/>
        <v>0</v>
      </c>
      <c r="O146" s="230">
        <f t="shared" si="52"/>
        <v>785228</v>
      </c>
    </row>
    <row r="147" spans="1:15" s="182" customFormat="1" ht="72" customHeight="1" x14ac:dyDescent="0.3">
      <c r="A147" s="338"/>
      <c r="B147" s="323"/>
      <c r="C147" s="340"/>
      <c r="D147" s="284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38"/>
      <c r="B148" s="323"/>
      <c r="C148" s="340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99" customHeight="1" x14ac:dyDescent="0.3">
      <c r="A149" s="338"/>
      <c r="B149" s="323"/>
      <c r="C149" s="340"/>
      <c r="D149" s="283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60" customHeight="1" x14ac:dyDescent="0.3">
      <c r="A150" s="337" t="s">
        <v>316</v>
      </c>
      <c r="B150" s="319" t="s">
        <v>314</v>
      </c>
      <c r="C150" s="339" t="s">
        <v>311</v>
      </c>
      <c r="D150" s="237" t="s">
        <v>238</v>
      </c>
      <c r="E150" s="229">
        <f>E151+E152+E153</f>
        <v>0</v>
      </c>
      <c r="F150" s="230">
        <f t="shared" ref="F150:O150" si="53">F151+F152+F153</f>
        <v>0</v>
      </c>
      <c r="G150" s="230">
        <f t="shared" si="53"/>
        <v>0</v>
      </c>
      <c r="H150" s="230">
        <f t="shared" si="53"/>
        <v>87350</v>
      </c>
      <c r="I150" s="230">
        <f t="shared" si="53"/>
        <v>0</v>
      </c>
      <c r="J150" s="230">
        <f t="shared" si="53"/>
        <v>0</v>
      </c>
      <c r="K150" s="230">
        <f t="shared" si="53"/>
        <v>0</v>
      </c>
      <c r="L150" s="230">
        <f t="shared" si="53"/>
        <v>0</v>
      </c>
      <c r="M150" s="230">
        <f t="shared" si="53"/>
        <v>0</v>
      </c>
      <c r="N150" s="230">
        <f t="shared" si="53"/>
        <v>0</v>
      </c>
      <c r="O150" s="230">
        <f t="shared" si="53"/>
        <v>87350</v>
      </c>
    </row>
    <row r="151" spans="1:15" s="182" customFormat="1" ht="70.5" customHeight="1" x14ac:dyDescent="0.3">
      <c r="A151" s="338"/>
      <c r="B151" s="323"/>
      <c r="C151" s="340"/>
      <c r="D151" s="284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38"/>
      <c r="B152" s="323"/>
      <c r="C152" s="340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144" customHeight="1" x14ac:dyDescent="0.3">
      <c r="A153" s="338"/>
      <c r="B153" s="323"/>
      <c r="C153" s="340"/>
      <c r="D153" s="283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72" customHeight="1" x14ac:dyDescent="0.3">
      <c r="A154" s="337" t="s">
        <v>327</v>
      </c>
      <c r="B154" s="319" t="s">
        <v>328</v>
      </c>
      <c r="C154" s="339" t="s">
        <v>264</v>
      </c>
      <c r="D154" s="237" t="s">
        <v>238</v>
      </c>
      <c r="E154" s="229">
        <f>E155+E156+E158</f>
        <v>0</v>
      </c>
      <c r="F154" s="230">
        <f t="shared" ref="F154:H154" si="54">F155+F156+F158</f>
        <v>0</v>
      </c>
      <c r="G154" s="230">
        <f t="shared" si="54"/>
        <v>0</v>
      </c>
      <c r="H154" s="230">
        <f t="shared" si="54"/>
        <v>0</v>
      </c>
      <c r="I154" s="230">
        <f>I155+I156+I158+I157</f>
        <v>2845541</v>
      </c>
      <c r="J154" s="230">
        <f t="shared" ref="J154:O154" si="55">J155+J156+J158</f>
        <v>0</v>
      </c>
      <c r="K154" s="230">
        <f t="shared" si="55"/>
        <v>0</v>
      </c>
      <c r="L154" s="230">
        <f t="shared" si="55"/>
        <v>0</v>
      </c>
      <c r="M154" s="230">
        <f t="shared" si="55"/>
        <v>0</v>
      </c>
      <c r="N154" s="230">
        <f t="shared" si="55"/>
        <v>0</v>
      </c>
      <c r="O154" s="230">
        <f t="shared" si="55"/>
        <v>2845541</v>
      </c>
    </row>
    <row r="155" spans="1:15" s="182" customFormat="1" ht="63.75" customHeight="1" x14ac:dyDescent="0.3">
      <c r="A155" s="338"/>
      <c r="B155" s="323"/>
      <c r="C155" s="340"/>
      <c r="D155" s="284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38"/>
      <c r="B156" s="323"/>
      <c r="C156" s="340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100.5" customHeight="1" x14ac:dyDescent="0.3">
      <c r="A157" s="338"/>
      <c r="B157" s="323"/>
      <c r="C157" s="340"/>
      <c r="D157" s="283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100.5" customHeight="1" x14ac:dyDescent="0.3">
      <c r="A158" s="338"/>
      <c r="B158" s="323"/>
      <c r="C158" s="340"/>
      <c r="D158" s="283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17" t="s">
        <v>334</v>
      </c>
      <c r="B159" s="319" t="s">
        <v>335</v>
      </c>
      <c r="C159" s="319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6"/>
      <c r="B160" s="323"/>
      <c r="C160" s="323"/>
      <c r="D160" s="284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8" si="56">SUM(F160:N160)</f>
        <v>0</v>
      </c>
    </row>
    <row r="161" spans="1:15" ht="69.75" customHeight="1" x14ac:dyDescent="0.3">
      <c r="A161" s="336"/>
      <c r="B161" s="323"/>
      <c r="C161" s="323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56"/>
        <v>0</v>
      </c>
    </row>
    <row r="162" spans="1:15" ht="96" customHeight="1" x14ac:dyDescent="0.3">
      <c r="A162" s="336"/>
      <c r="B162" s="323"/>
      <c r="C162" s="323"/>
      <c r="D162" s="283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56"/>
        <v>150000</v>
      </c>
    </row>
    <row r="163" spans="1:15" ht="81" customHeight="1" x14ac:dyDescent="0.3">
      <c r="A163" s="318"/>
      <c r="B163" s="320"/>
      <c r="C163" s="320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56"/>
        <v>0</v>
      </c>
    </row>
    <row r="164" spans="1:15" ht="39.75" customHeight="1" x14ac:dyDescent="0.3">
      <c r="A164" s="317" t="s">
        <v>350</v>
      </c>
      <c r="B164" s="319" t="s">
        <v>351</v>
      </c>
      <c r="C164" s="319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56"/>
        <v>358000</v>
      </c>
    </row>
    <row r="165" spans="1:15" ht="181.5" customHeight="1" x14ac:dyDescent="0.3">
      <c r="A165" s="318"/>
      <c r="B165" s="320"/>
      <c r="C165" s="320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si="56"/>
        <v>358000</v>
      </c>
    </row>
    <row r="166" spans="1:15" ht="59.25" customHeight="1" x14ac:dyDescent="0.3">
      <c r="A166" s="317" t="s">
        <v>352</v>
      </c>
      <c r="B166" s="319" t="s">
        <v>354</v>
      </c>
      <c r="C166" s="319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56"/>
        <v>850000</v>
      </c>
    </row>
    <row r="167" spans="1:15" ht="143.25" customHeight="1" x14ac:dyDescent="0.3">
      <c r="A167" s="318"/>
      <c r="B167" s="320"/>
      <c r="C167" s="320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56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56"/>
        <v>850000</v>
      </c>
    </row>
    <row r="169" spans="1:15" ht="45" customHeight="1" x14ac:dyDescent="0.3">
      <c r="A169" s="333" t="s">
        <v>356</v>
      </c>
      <c r="B169" s="317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68320</v>
      </c>
      <c r="L169" s="252">
        <f t="shared" ref="L169:M169" si="57">SUM(L170:L171)</f>
        <v>0</v>
      </c>
      <c r="M169" s="252">
        <f t="shared" si="57"/>
        <v>0</v>
      </c>
      <c r="N169" s="252">
        <f>SUM(N170:N171)</f>
        <v>0</v>
      </c>
      <c r="O169" s="206"/>
    </row>
    <row r="170" spans="1:15" ht="66.75" customHeight="1" x14ac:dyDescent="0.3">
      <c r="A170" s="334"/>
      <c r="B170" s="336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1" si="58">SUM(L173)</f>
        <v>0</v>
      </c>
      <c r="M170" s="252">
        <f t="shared" si="58"/>
        <v>0</v>
      </c>
      <c r="N170" s="252">
        <f>SUM(N173)</f>
        <v>0</v>
      </c>
      <c r="O170" s="206"/>
    </row>
    <row r="171" spans="1:15" ht="115.5" customHeight="1" x14ac:dyDescent="0.3">
      <c r="A171" s="335"/>
      <c r="B171" s="318"/>
      <c r="C171" s="250"/>
      <c r="D171" s="283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SUM(K174+K175)</f>
        <v>68320</v>
      </c>
      <c r="L171" s="252">
        <f t="shared" si="58"/>
        <v>0</v>
      </c>
      <c r="M171" s="252">
        <f t="shared" si="58"/>
        <v>0</v>
      </c>
      <c r="N171" s="252">
        <f>SUM(N174)</f>
        <v>0</v>
      </c>
      <c r="O171" s="206"/>
    </row>
    <row r="172" spans="1:15" ht="45" customHeight="1" x14ac:dyDescent="0.3">
      <c r="A172" s="333" t="s">
        <v>357</v>
      </c>
      <c r="B172" s="327" t="s">
        <v>372</v>
      </c>
      <c r="C172" s="327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34"/>
      <c r="B173" s="328"/>
      <c r="C173" s="328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35"/>
      <c r="B174" s="329"/>
      <c r="C174" s="329"/>
      <c r="D174" s="283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8.7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66" customHeight="1" x14ac:dyDescent="0.3">
      <c r="A176" s="333" t="s">
        <v>382</v>
      </c>
      <c r="B176" s="402" t="s">
        <v>383</v>
      </c>
      <c r="C176" s="317" t="s">
        <v>243</v>
      </c>
      <c r="D176" s="237" t="s">
        <v>238</v>
      </c>
      <c r="E176" s="209"/>
      <c r="F176" s="209"/>
      <c r="G176" s="209"/>
      <c r="H176" s="209"/>
      <c r="I176" s="209"/>
      <c r="J176" s="209"/>
      <c r="K176" s="252">
        <v>28000</v>
      </c>
      <c r="L176" s="209"/>
      <c r="M176" s="209"/>
      <c r="N176" s="209"/>
      <c r="O176" s="206"/>
    </row>
    <row r="177" spans="1:15" ht="255.75" customHeight="1" x14ac:dyDescent="0.3">
      <c r="A177" s="335"/>
      <c r="B177" s="403"/>
      <c r="C177" s="318"/>
      <c r="D177" s="237" t="s">
        <v>235</v>
      </c>
      <c r="E177" s="209"/>
      <c r="F177" s="209"/>
      <c r="G177" s="209"/>
      <c r="H177" s="209"/>
      <c r="I177" s="209"/>
      <c r="J177" s="209"/>
      <c r="K177" s="252">
        <v>28000</v>
      </c>
      <c r="L177" s="209"/>
      <c r="M177" s="209"/>
      <c r="N177" s="209"/>
      <c r="O177" s="206"/>
    </row>
    <row r="178" spans="1:15" ht="44.45" customHeight="1" thickBot="1" x14ac:dyDescent="0.35">
      <c r="A178" s="330" t="s">
        <v>281</v>
      </c>
      <c r="B178" s="331"/>
      <c r="C178" s="331"/>
      <c r="D178" s="331"/>
      <c r="E178" s="331"/>
      <c r="F178" s="331"/>
      <c r="G178" s="331"/>
      <c r="H178" s="331"/>
      <c r="I178" s="331"/>
      <c r="J178" s="331"/>
      <c r="K178" s="331"/>
      <c r="L178" s="331"/>
      <c r="M178" s="331"/>
      <c r="N178" s="331"/>
      <c r="O178" s="332"/>
    </row>
    <row r="179" spans="1:15" ht="39" customHeight="1" x14ac:dyDescent="0.3">
      <c r="A179" s="351" t="s">
        <v>238</v>
      </c>
      <c r="B179" s="352"/>
      <c r="C179" s="352"/>
      <c r="D179" s="353"/>
      <c r="E179" s="253">
        <f t="shared" ref="E179:O179" si="59">E180+E181+E182</f>
        <v>0</v>
      </c>
      <c r="F179" s="254">
        <f t="shared" si="59"/>
        <v>264576.18</v>
      </c>
      <c r="G179" s="254">
        <f>G180+G181+G182</f>
        <v>1207434.45</v>
      </c>
      <c r="H179" s="254">
        <f t="shared" si="59"/>
        <v>1784919.62</v>
      </c>
      <c r="I179" s="254">
        <f>I180+I181+I182</f>
        <v>2253662.7199999997</v>
      </c>
      <c r="J179" s="254">
        <f t="shared" si="59"/>
        <v>5478364.1200000001</v>
      </c>
      <c r="K179" s="254">
        <f>K180+K181+K182</f>
        <v>10166312.970000001</v>
      </c>
      <c r="L179" s="254">
        <f t="shared" si="59"/>
        <v>1179803.03</v>
      </c>
      <c r="M179" s="254">
        <f t="shared" si="59"/>
        <v>1179803.03</v>
      </c>
      <c r="N179" s="254">
        <f t="shared" si="59"/>
        <v>0</v>
      </c>
      <c r="O179" s="255">
        <f t="shared" si="59"/>
        <v>11900547.58</v>
      </c>
    </row>
    <row r="180" spans="1:15" s="181" customFormat="1" ht="38.25" customHeight="1" x14ac:dyDescent="0.3">
      <c r="A180" s="348" t="s">
        <v>50</v>
      </c>
      <c r="B180" s="349"/>
      <c r="C180" s="349"/>
      <c r="D180" s="350"/>
      <c r="E180" s="256">
        <f t="shared" ref="E180:H182" si="60">E184+E196+E188+E205+E209+E213+E217+E221</f>
        <v>0</v>
      </c>
      <c r="F180" s="256">
        <f t="shared" si="60"/>
        <v>0</v>
      </c>
      <c r="G180" s="256">
        <f t="shared" si="60"/>
        <v>0</v>
      </c>
      <c r="H180" s="256">
        <f t="shared" si="60"/>
        <v>0</v>
      </c>
      <c r="I180" s="256">
        <f>I184+I196+I188+I205+I209+I213+I217+I221+I192</f>
        <v>0</v>
      </c>
      <c r="J180" s="256">
        <f t="shared" ref="J180:N181" si="61">J184+J196+J188+J205+J209+J213+J217+J221</f>
        <v>0</v>
      </c>
      <c r="K180" s="256">
        <f t="shared" si="61"/>
        <v>0</v>
      </c>
      <c r="L180" s="256">
        <f t="shared" si="61"/>
        <v>0</v>
      </c>
      <c r="M180" s="256">
        <f t="shared" si="61"/>
        <v>0</v>
      </c>
      <c r="N180" s="256">
        <f t="shared" si="61"/>
        <v>0</v>
      </c>
      <c r="O180" s="257">
        <f>O184+O188+O196+O205+O209+O213+O221</f>
        <v>0</v>
      </c>
    </row>
    <row r="181" spans="1:15" s="182" customFormat="1" ht="40.5" customHeight="1" x14ac:dyDescent="0.3">
      <c r="A181" s="348" t="s">
        <v>236</v>
      </c>
      <c r="B181" s="349"/>
      <c r="C181" s="349"/>
      <c r="D181" s="350"/>
      <c r="E181" s="256">
        <f t="shared" si="60"/>
        <v>0</v>
      </c>
      <c r="F181" s="256">
        <f t="shared" si="60"/>
        <v>146096.18</v>
      </c>
      <c r="G181" s="256">
        <f t="shared" si="60"/>
        <v>149247.45000000001</v>
      </c>
      <c r="H181" s="256">
        <f t="shared" si="60"/>
        <v>1711442.8900000001</v>
      </c>
      <c r="I181" s="256">
        <f>I185+I197+I189+I206+I210+I214+I218+I222+I193</f>
        <v>1273913.69</v>
      </c>
      <c r="J181" s="256">
        <f t="shared" si="61"/>
        <v>5089455.4800000004</v>
      </c>
      <c r="K181" s="256">
        <f t="shared" si="61"/>
        <v>10162596.84</v>
      </c>
      <c r="L181" s="256">
        <f t="shared" si="61"/>
        <v>1168005</v>
      </c>
      <c r="M181" s="256">
        <f t="shared" si="61"/>
        <v>1168005</v>
      </c>
      <c r="N181" s="256">
        <f t="shared" si="61"/>
        <v>0</v>
      </c>
      <c r="O181" s="257">
        <f>O185+O197+O189+O206+O210+O214+O222</f>
        <v>9600257</v>
      </c>
    </row>
    <row r="182" spans="1:15" ht="18.75" customHeight="1" x14ac:dyDescent="0.3">
      <c r="A182" s="348" t="s">
        <v>235</v>
      </c>
      <c r="B182" s="349"/>
      <c r="C182" s="349"/>
      <c r="D182" s="350"/>
      <c r="E182" s="256">
        <f t="shared" si="60"/>
        <v>0</v>
      </c>
      <c r="F182" s="256">
        <f t="shared" si="60"/>
        <v>118480</v>
      </c>
      <c r="G182" s="256">
        <f t="shared" si="60"/>
        <v>1058187</v>
      </c>
      <c r="H182" s="256">
        <f t="shared" si="60"/>
        <v>73476.73</v>
      </c>
      <c r="I182" s="256">
        <f>I186+I198+I190+I207+I211+I215+I219+I223+I194</f>
        <v>979749.03</v>
      </c>
      <c r="J182" s="256">
        <f>J186+J198+J190+J207+J211+J215+J219+J223+J224</f>
        <v>388908.64</v>
      </c>
      <c r="K182" s="256">
        <f>K186+K198+K190+K207+K211+K215+K219+K223</f>
        <v>3716.13</v>
      </c>
      <c r="L182" s="256">
        <f>L186+L198+L190+L207+L211+L215+L219+L223</f>
        <v>11798.03</v>
      </c>
      <c r="M182" s="256">
        <f>M186+M198+M190+M207+M211+M215+M219+M223</f>
        <v>11798.03</v>
      </c>
      <c r="N182" s="256">
        <f>N186+N198+N190+N207+N211+N215+N219+N223</f>
        <v>0</v>
      </c>
      <c r="O182" s="257">
        <f>O186+O190+O198+O207+O211+O223+O212</f>
        <v>2300290.58</v>
      </c>
    </row>
    <row r="183" spans="1:15" ht="26.25" x14ac:dyDescent="0.3">
      <c r="A183" s="366" t="s">
        <v>266</v>
      </c>
      <c r="B183" s="319" t="s">
        <v>293</v>
      </c>
      <c r="C183" s="339" t="s">
        <v>276</v>
      </c>
      <c r="D183" s="204" t="s">
        <v>238</v>
      </c>
      <c r="E183" s="233">
        <f>E184+E185+E186</f>
        <v>0</v>
      </c>
      <c r="F183" s="248">
        <f t="shared" ref="F183:O183" si="62">F184+F185+F186</f>
        <v>147572.18</v>
      </c>
      <c r="G183" s="248">
        <f t="shared" si="62"/>
        <v>150755.45000000001</v>
      </c>
      <c r="H183" s="248">
        <f t="shared" si="62"/>
        <v>233446.28000000003</v>
      </c>
      <c r="I183" s="248">
        <f t="shared" si="62"/>
        <v>0</v>
      </c>
      <c r="J183" s="248">
        <f t="shared" si="62"/>
        <v>169702.02</v>
      </c>
      <c r="K183" s="248">
        <f t="shared" si="62"/>
        <v>169702.02</v>
      </c>
      <c r="L183" s="248">
        <f t="shared" si="62"/>
        <v>169702.02</v>
      </c>
      <c r="M183" s="248">
        <f t="shared" si="62"/>
        <v>169702.02</v>
      </c>
      <c r="N183" s="248">
        <f t="shared" si="62"/>
        <v>0</v>
      </c>
      <c r="O183" s="258">
        <f t="shared" si="62"/>
        <v>1210581.99</v>
      </c>
    </row>
    <row r="184" spans="1:15" ht="52.5" x14ac:dyDescent="0.3">
      <c r="A184" s="338"/>
      <c r="B184" s="323"/>
      <c r="C184" s="340"/>
      <c r="D184" s="286" t="s">
        <v>50</v>
      </c>
      <c r="E184" s="231">
        <v>0</v>
      </c>
      <c r="F184" s="232">
        <v>0</v>
      </c>
      <c r="G184" s="232">
        <v>0</v>
      </c>
      <c r="H184" s="234">
        <v>0</v>
      </c>
      <c r="I184" s="234">
        <v>0</v>
      </c>
      <c r="J184" s="234">
        <v>0</v>
      </c>
      <c r="K184" s="234">
        <v>0</v>
      </c>
      <c r="L184" s="234">
        <v>0</v>
      </c>
      <c r="M184" s="234">
        <v>0</v>
      </c>
      <c r="N184" s="234">
        <v>0</v>
      </c>
      <c r="O184" s="259">
        <f>SUM(E184:N184)</f>
        <v>0</v>
      </c>
    </row>
    <row r="185" spans="1:15" ht="75" customHeight="1" x14ac:dyDescent="0.3">
      <c r="A185" s="338"/>
      <c r="B185" s="323"/>
      <c r="C185" s="340"/>
      <c r="D185" s="204" t="s">
        <v>236</v>
      </c>
      <c r="E185" s="229">
        <v>0</v>
      </c>
      <c r="F185" s="230">
        <v>146096.18</v>
      </c>
      <c r="G185" s="230">
        <v>149247.45000000001</v>
      </c>
      <c r="H185" s="234">
        <v>226442.89</v>
      </c>
      <c r="I185" s="234">
        <v>0</v>
      </c>
      <c r="J185" s="234">
        <v>168005</v>
      </c>
      <c r="K185" s="234">
        <v>168005</v>
      </c>
      <c r="L185" s="234">
        <v>168005</v>
      </c>
      <c r="M185" s="234">
        <v>168005</v>
      </c>
      <c r="N185" s="234">
        <v>0</v>
      </c>
      <c r="O185" s="259">
        <f>SUM(E185:N185)</f>
        <v>1193806.52</v>
      </c>
    </row>
    <row r="186" spans="1:15" ht="99" customHeight="1" x14ac:dyDescent="0.3">
      <c r="A186" s="354"/>
      <c r="B186" s="320"/>
      <c r="C186" s="357"/>
      <c r="D186" s="204" t="s">
        <v>235</v>
      </c>
      <c r="E186" s="229">
        <v>0</v>
      </c>
      <c r="F186" s="230">
        <v>1476</v>
      </c>
      <c r="G186" s="230">
        <v>1508</v>
      </c>
      <c r="H186" s="234">
        <v>7003.39</v>
      </c>
      <c r="I186" s="234">
        <v>0</v>
      </c>
      <c r="J186" s="234">
        <v>1697.02</v>
      </c>
      <c r="K186" s="234">
        <v>1697.02</v>
      </c>
      <c r="L186" s="234">
        <v>1697.02</v>
      </c>
      <c r="M186" s="234">
        <v>1697.02</v>
      </c>
      <c r="N186" s="234">
        <v>0</v>
      </c>
      <c r="O186" s="259">
        <f>SUM(E186:N186)</f>
        <v>16775.47</v>
      </c>
    </row>
    <row r="187" spans="1:15" s="184" customFormat="1" ht="26.25" x14ac:dyDescent="0.3">
      <c r="A187" s="337" t="s">
        <v>275</v>
      </c>
      <c r="B187" s="319" t="s">
        <v>300</v>
      </c>
      <c r="C187" s="339" t="s">
        <v>276</v>
      </c>
      <c r="D187" s="204" t="s">
        <v>238</v>
      </c>
      <c r="E187" s="229">
        <f t="shared" ref="E187:O187" si="63">E188+E189+E190</f>
        <v>0</v>
      </c>
      <c r="F187" s="230">
        <f t="shared" si="63"/>
        <v>88524</v>
      </c>
      <c r="G187" s="230">
        <f t="shared" si="63"/>
        <v>18043</v>
      </c>
      <c r="H187" s="230">
        <f t="shared" si="63"/>
        <v>0</v>
      </c>
      <c r="I187" s="230">
        <f t="shared" si="63"/>
        <v>63696.1</v>
      </c>
      <c r="J187" s="230">
        <f t="shared" si="63"/>
        <v>0</v>
      </c>
      <c r="K187" s="230">
        <f t="shared" si="63"/>
        <v>0</v>
      </c>
      <c r="L187" s="230">
        <f t="shared" si="63"/>
        <v>0</v>
      </c>
      <c r="M187" s="230">
        <f t="shared" si="63"/>
        <v>0</v>
      </c>
      <c r="N187" s="230">
        <f t="shared" si="63"/>
        <v>0</v>
      </c>
      <c r="O187" s="258">
        <f t="shared" si="63"/>
        <v>170263.1</v>
      </c>
    </row>
    <row r="188" spans="1:15" s="184" customFormat="1" ht="84" customHeight="1" x14ac:dyDescent="0.3">
      <c r="A188" s="338"/>
      <c r="B188" s="323"/>
      <c r="C188" s="340"/>
      <c r="D188" s="286" t="s">
        <v>50</v>
      </c>
      <c r="E188" s="231">
        <v>0</v>
      </c>
      <c r="F188" s="232">
        <v>0</v>
      </c>
      <c r="G188" s="232">
        <v>0</v>
      </c>
      <c r="H188" s="234">
        <v>0</v>
      </c>
      <c r="I188" s="234">
        <v>0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59">
        <f>SUM(E188:N188)</f>
        <v>0</v>
      </c>
    </row>
    <row r="189" spans="1:15" s="184" customFormat="1" ht="99" customHeight="1" x14ac:dyDescent="0.3">
      <c r="A189" s="338"/>
      <c r="B189" s="323"/>
      <c r="C189" s="340"/>
      <c r="D189" s="204" t="s">
        <v>236</v>
      </c>
      <c r="E189" s="229">
        <v>0</v>
      </c>
      <c r="F189" s="230">
        <v>0</v>
      </c>
      <c r="G189" s="230">
        <v>0</v>
      </c>
      <c r="H189" s="234">
        <v>0</v>
      </c>
      <c r="I189" s="234">
        <v>0</v>
      </c>
      <c r="J189" s="234">
        <v>0</v>
      </c>
      <c r="K189" s="234">
        <v>0</v>
      </c>
      <c r="L189" s="234">
        <v>0</v>
      </c>
      <c r="M189" s="234">
        <v>0</v>
      </c>
      <c r="N189" s="234">
        <v>0</v>
      </c>
      <c r="O189" s="234">
        <f>SUM(E189:N189)</f>
        <v>0</v>
      </c>
    </row>
    <row r="190" spans="1:15" s="184" customFormat="1" ht="102" customHeight="1" x14ac:dyDescent="0.3">
      <c r="A190" s="354"/>
      <c r="B190" s="320"/>
      <c r="C190" s="357"/>
      <c r="D190" s="204" t="s">
        <v>235</v>
      </c>
      <c r="E190" s="229">
        <v>0</v>
      </c>
      <c r="F190" s="230">
        <v>88524</v>
      </c>
      <c r="G190" s="230">
        <v>18043</v>
      </c>
      <c r="H190" s="234">
        <v>0</v>
      </c>
      <c r="I190" s="234">
        <v>63696.1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34">
        <f>SUM(E190:N190)</f>
        <v>170263.1</v>
      </c>
    </row>
    <row r="191" spans="1:15" s="184" customFormat="1" ht="42" customHeight="1" x14ac:dyDescent="0.3">
      <c r="A191" s="337" t="s">
        <v>296</v>
      </c>
      <c r="B191" s="319" t="s">
        <v>323</v>
      </c>
      <c r="C191" s="339" t="s">
        <v>276</v>
      </c>
      <c r="D191" s="237" t="s">
        <v>238</v>
      </c>
      <c r="E191" s="229">
        <f t="shared" ref="E191:O191" si="64">E192+E193+E194</f>
        <v>0</v>
      </c>
      <c r="F191" s="230">
        <f t="shared" si="64"/>
        <v>88524</v>
      </c>
      <c r="G191" s="230">
        <f t="shared" si="64"/>
        <v>18043</v>
      </c>
      <c r="H191" s="230">
        <f t="shared" si="64"/>
        <v>0</v>
      </c>
      <c r="I191" s="230">
        <f>I192+I193+I194</f>
        <v>1280217.5899999999</v>
      </c>
      <c r="J191" s="230">
        <f t="shared" si="64"/>
        <v>0</v>
      </c>
      <c r="K191" s="230">
        <f t="shared" si="64"/>
        <v>0</v>
      </c>
      <c r="L191" s="230">
        <f t="shared" si="64"/>
        <v>0</v>
      </c>
      <c r="M191" s="230">
        <f t="shared" si="64"/>
        <v>0</v>
      </c>
      <c r="N191" s="230">
        <f t="shared" si="64"/>
        <v>0</v>
      </c>
      <c r="O191" s="258">
        <f t="shared" si="64"/>
        <v>1386784.5899999999</v>
      </c>
    </row>
    <row r="192" spans="1:15" s="184" customFormat="1" ht="47.25" customHeight="1" x14ac:dyDescent="0.3">
      <c r="A192" s="338"/>
      <c r="B192" s="323"/>
      <c r="C192" s="340"/>
      <c r="D192" s="284" t="s">
        <v>50</v>
      </c>
      <c r="E192" s="231">
        <v>0</v>
      </c>
      <c r="F192" s="232">
        <v>0</v>
      </c>
      <c r="G192" s="232">
        <v>0</v>
      </c>
      <c r="H192" s="234">
        <v>0</v>
      </c>
      <c r="I192" s="234">
        <v>0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59">
        <f>SUM(E192:N192)</f>
        <v>0</v>
      </c>
    </row>
    <row r="193" spans="1:15" s="184" customFormat="1" ht="87" customHeight="1" x14ac:dyDescent="0.3">
      <c r="A193" s="338"/>
      <c r="B193" s="323"/>
      <c r="C193" s="340"/>
      <c r="D193" s="237" t="s">
        <v>236</v>
      </c>
      <c r="E193" s="229">
        <v>0</v>
      </c>
      <c r="F193" s="230">
        <v>0</v>
      </c>
      <c r="G193" s="230">
        <v>0</v>
      </c>
      <c r="H193" s="234">
        <v>0</v>
      </c>
      <c r="I193" s="234">
        <v>1273913.69</v>
      </c>
      <c r="J193" s="234">
        <v>0</v>
      </c>
      <c r="K193" s="234">
        <v>0</v>
      </c>
      <c r="L193" s="234">
        <v>0</v>
      </c>
      <c r="M193" s="234">
        <v>0</v>
      </c>
      <c r="N193" s="234">
        <v>0</v>
      </c>
      <c r="O193" s="234">
        <f>SUM(E193:N193)</f>
        <v>1273913.69</v>
      </c>
    </row>
    <row r="194" spans="1:15" s="184" customFormat="1" ht="87" customHeight="1" x14ac:dyDescent="0.3">
      <c r="A194" s="354"/>
      <c r="B194" s="320"/>
      <c r="C194" s="357"/>
      <c r="D194" s="237" t="s">
        <v>235</v>
      </c>
      <c r="E194" s="229">
        <v>0</v>
      </c>
      <c r="F194" s="230">
        <v>88524</v>
      </c>
      <c r="G194" s="230">
        <v>18043</v>
      </c>
      <c r="H194" s="234">
        <v>0</v>
      </c>
      <c r="I194" s="234">
        <v>6303.9</v>
      </c>
      <c r="J194" s="234">
        <v>0</v>
      </c>
      <c r="K194" s="234">
        <v>0</v>
      </c>
      <c r="L194" s="234">
        <v>0</v>
      </c>
      <c r="M194" s="234">
        <v>0</v>
      </c>
      <c r="N194" s="234">
        <v>0</v>
      </c>
      <c r="O194" s="234">
        <f>SUM(E194:N194)</f>
        <v>112870.9</v>
      </c>
    </row>
    <row r="195" spans="1:15" s="184" customFormat="1" ht="45.75" customHeight="1" x14ac:dyDescent="0.3">
      <c r="A195" s="358" t="s">
        <v>298</v>
      </c>
      <c r="B195" s="319" t="s">
        <v>317</v>
      </c>
      <c r="C195" s="339" t="s">
        <v>246</v>
      </c>
      <c r="D195" s="204" t="s">
        <v>238</v>
      </c>
      <c r="E195" s="229">
        <f t="shared" ref="E195:O195" si="65">E196+E197+E198</f>
        <v>0</v>
      </c>
      <c r="F195" s="230">
        <f t="shared" si="65"/>
        <v>0</v>
      </c>
      <c r="G195" s="230">
        <f t="shared" si="65"/>
        <v>0</v>
      </c>
      <c r="H195" s="230">
        <f t="shared" si="65"/>
        <v>1490511.34</v>
      </c>
      <c r="I195" s="230">
        <f t="shared" si="65"/>
        <v>0</v>
      </c>
      <c r="J195" s="230">
        <f t="shared" si="65"/>
        <v>3961061.09</v>
      </c>
      <c r="K195" s="230">
        <f t="shared" si="65"/>
        <v>0</v>
      </c>
      <c r="L195" s="230">
        <f t="shared" si="65"/>
        <v>0</v>
      </c>
      <c r="M195" s="230">
        <f t="shared" si="65"/>
        <v>0</v>
      </c>
      <c r="N195" s="230">
        <f t="shared" si="65"/>
        <v>0</v>
      </c>
      <c r="O195" s="258">
        <f t="shared" si="65"/>
        <v>5451572.4300000006</v>
      </c>
    </row>
    <row r="196" spans="1:15" s="184" customFormat="1" ht="47.25" customHeight="1" x14ac:dyDescent="0.3">
      <c r="A196" s="338"/>
      <c r="B196" s="323"/>
      <c r="C196" s="340"/>
      <c r="D196" s="286" t="s">
        <v>50</v>
      </c>
      <c r="E196" s="231">
        <v>0</v>
      </c>
      <c r="F196" s="232">
        <v>0</v>
      </c>
      <c r="G196" s="232">
        <v>0</v>
      </c>
      <c r="H196" s="234">
        <v>0</v>
      </c>
      <c r="I196" s="234">
        <v>0</v>
      </c>
      <c r="J196" s="234">
        <f>J200</f>
        <v>0</v>
      </c>
      <c r="K196" s="234">
        <v>0</v>
      </c>
      <c r="L196" s="234">
        <v>0</v>
      </c>
      <c r="M196" s="234">
        <v>0</v>
      </c>
      <c r="N196" s="234">
        <v>0</v>
      </c>
      <c r="O196" s="259">
        <f t="shared" ref="O196:O203" si="66">SUM(E196:N196)</f>
        <v>0</v>
      </c>
    </row>
    <row r="197" spans="1:15" s="184" customFormat="1" ht="78.75" customHeight="1" x14ac:dyDescent="0.3">
      <c r="A197" s="338"/>
      <c r="B197" s="323"/>
      <c r="C197" s="340"/>
      <c r="D197" s="204" t="s">
        <v>236</v>
      </c>
      <c r="E197" s="229">
        <v>0</v>
      </c>
      <c r="F197" s="230">
        <v>0</v>
      </c>
      <c r="G197" s="230">
        <v>0</v>
      </c>
      <c r="H197" s="234">
        <v>1485000</v>
      </c>
      <c r="I197" s="234">
        <v>0</v>
      </c>
      <c r="J197" s="234">
        <f>J201</f>
        <v>3921450.48</v>
      </c>
      <c r="K197" s="234">
        <v>0</v>
      </c>
      <c r="L197" s="234">
        <v>0</v>
      </c>
      <c r="M197" s="234">
        <v>0</v>
      </c>
      <c r="N197" s="234">
        <v>0</v>
      </c>
      <c r="O197" s="259">
        <f t="shared" si="66"/>
        <v>5406450.4800000004</v>
      </c>
    </row>
    <row r="198" spans="1:15" s="184" customFormat="1" ht="363.75" customHeight="1" x14ac:dyDescent="0.3">
      <c r="A198" s="354"/>
      <c r="B198" s="320"/>
      <c r="C198" s="357"/>
      <c r="D198" s="204" t="s">
        <v>235</v>
      </c>
      <c r="E198" s="229">
        <v>0</v>
      </c>
      <c r="F198" s="230">
        <v>0</v>
      </c>
      <c r="G198" s="230">
        <v>0</v>
      </c>
      <c r="H198" s="234">
        <v>5511.34</v>
      </c>
      <c r="I198" s="234">
        <v>0</v>
      </c>
      <c r="J198" s="234">
        <v>39610.61</v>
      </c>
      <c r="K198" s="234">
        <v>0</v>
      </c>
      <c r="L198" s="234">
        <v>0</v>
      </c>
      <c r="M198" s="234">
        <v>0</v>
      </c>
      <c r="N198" s="234">
        <v>0</v>
      </c>
      <c r="O198" s="234">
        <f t="shared" si="66"/>
        <v>45121.95</v>
      </c>
    </row>
    <row r="199" spans="1:15" s="184" customFormat="1" ht="51.75" customHeight="1" x14ac:dyDescent="0.3">
      <c r="A199" s="358" t="s">
        <v>344</v>
      </c>
      <c r="B199" s="319" t="s">
        <v>345</v>
      </c>
      <c r="C199" s="339" t="s">
        <v>246</v>
      </c>
      <c r="D199" s="204" t="s">
        <v>238</v>
      </c>
      <c r="E199" s="229">
        <f>E200+E201+E203</f>
        <v>0</v>
      </c>
      <c r="F199" s="230">
        <f>F200+F201+F203</f>
        <v>0</v>
      </c>
      <c r="G199" s="230">
        <f>G200+G201+G203</f>
        <v>0</v>
      </c>
      <c r="H199" s="230">
        <f>H200+H201+H203</f>
        <v>0</v>
      </c>
      <c r="I199" s="230">
        <f>I200+I201+I203</f>
        <v>0</v>
      </c>
      <c r="J199" s="230">
        <f>J200+J201+J203+J202</f>
        <v>3961061.0900000003</v>
      </c>
      <c r="K199" s="230">
        <f>K200+K201+K203</f>
        <v>0</v>
      </c>
      <c r="L199" s="230">
        <f>L200+L201+L203</f>
        <v>0</v>
      </c>
      <c r="M199" s="230">
        <f>M200+M201+M203</f>
        <v>0</v>
      </c>
      <c r="N199" s="230">
        <f>N200+N201+N203</f>
        <v>0</v>
      </c>
      <c r="O199" s="258">
        <f t="shared" si="66"/>
        <v>3961061.0900000003</v>
      </c>
    </row>
    <row r="200" spans="1:15" s="184" customFormat="1" ht="69" customHeight="1" x14ac:dyDescent="0.3">
      <c r="A200" s="338"/>
      <c r="B200" s="323"/>
      <c r="C200" s="340"/>
      <c r="D200" s="286" t="s">
        <v>50</v>
      </c>
      <c r="E200" s="231">
        <v>0</v>
      </c>
      <c r="F200" s="232">
        <v>0</v>
      </c>
      <c r="G200" s="232">
        <v>0</v>
      </c>
      <c r="H200" s="234">
        <v>0</v>
      </c>
      <c r="I200" s="234">
        <v>0</v>
      </c>
      <c r="J200" s="234">
        <v>0</v>
      </c>
      <c r="K200" s="234">
        <v>0</v>
      </c>
      <c r="L200" s="234">
        <v>0</v>
      </c>
      <c r="M200" s="234">
        <v>0</v>
      </c>
      <c r="N200" s="234">
        <v>0</v>
      </c>
      <c r="O200" s="259">
        <f t="shared" si="66"/>
        <v>0</v>
      </c>
    </row>
    <row r="201" spans="1:15" s="184" customFormat="1" ht="99" customHeight="1" x14ac:dyDescent="0.3">
      <c r="A201" s="338"/>
      <c r="B201" s="323"/>
      <c r="C201" s="340"/>
      <c r="D201" s="204" t="s">
        <v>236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3921450.48</v>
      </c>
      <c r="K201" s="234">
        <v>0</v>
      </c>
      <c r="L201" s="234">
        <v>0</v>
      </c>
      <c r="M201" s="234">
        <v>0</v>
      </c>
      <c r="N201" s="234">
        <v>0</v>
      </c>
      <c r="O201" s="259">
        <f t="shared" si="66"/>
        <v>3921450.48</v>
      </c>
    </row>
    <row r="202" spans="1:15" s="184" customFormat="1" ht="152.25" customHeight="1" x14ac:dyDescent="0.3">
      <c r="A202" s="338"/>
      <c r="B202" s="323"/>
      <c r="C202" s="340"/>
      <c r="D202" s="204" t="s">
        <v>349</v>
      </c>
      <c r="E202" s="229">
        <v>0</v>
      </c>
      <c r="F202" s="230">
        <v>0</v>
      </c>
      <c r="G202" s="230">
        <v>0</v>
      </c>
      <c r="H202" s="234">
        <v>0</v>
      </c>
      <c r="I202" s="234">
        <v>0</v>
      </c>
      <c r="J202" s="234">
        <v>6337.7</v>
      </c>
      <c r="K202" s="234"/>
      <c r="L202" s="234"/>
      <c r="M202" s="234"/>
      <c r="N202" s="234"/>
      <c r="O202" s="259">
        <f t="shared" si="66"/>
        <v>6337.7</v>
      </c>
    </row>
    <row r="203" spans="1:15" s="184" customFormat="1" ht="133.5" customHeight="1" x14ac:dyDescent="0.3">
      <c r="A203" s="354"/>
      <c r="B203" s="320"/>
      <c r="C203" s="357"/>
      <c r="D203" s="204" t="s">
        <v>235</v>
      </c>
      <c r="E203" s="229">
        <v>0</v>
      </c>
      <c r="F203" s="230">
        <v>0</v>
      </c>
      <c r="G203" s="230">
        <v>0</v>
      </c>
      <c r="H203" s="234">
        <v>0</v>
      </c>
      <c r="I203" s="234">
        <v>0</v>
      </c>
      <c r="J203" s="234">
        <v>33272.910000000003</v>
      </c>
      <c r="K203" s="234">
        <v>0</v>
      </c>
      <c r="L203" s="234">
        <v>0</v>
      </c>
      <c r="M203" s="234">
        <v>0</v>
      </c>
      <c r="N203" s="234">
        <v>0</v>
      </c>
      <c r="O203" s="234">
        <f t="shared" si="66"/>
        <v>33272.910000000003</v>
      </c>
    </row>
    <row r="204" spans="1:15" s="184" customFormat="1" ht="45.75" customHeight="1" x14ac:dyDescent="0.3">
      <c r="A204" s="292" t="s">
        <v>299</v>
      </c>
      <c r="B204" s="319" t="s">
        <v>297</v>
      </c>
      <c r="C204" s="288" t="s">
        <v>243</v>
      </c>
      <c r="D204" s="204" t="s">
        <v>238</v>
      </c>
      <c r="E204" s="229">
        <f>E205+E206+E207</f>
        <v>0</v>
      </c>
      <c r="F204" s="230">
        <f t="shared" ref="F204:O204" si="67">F205+F206+F207</f>
        <v>0</v>
      </c>
      <c r="G204" s="230">
        <f t="shared" si="67"/>
        <v>400000</v>
      </c>
      <c r="H204" s="230">
        <f t="shared" si="67"/>
        <v>0</v>
      </c>
      <c r="I204" s="230">
        <f t="shared" si="67"/>
        <v>0</v>
      </c>
      <c r="J204" s="230">
        <f t="shared" si="67"/>
        <v>0</v>
      </c>
      <c r="K204" s="230">
        <f t="shared" si="67"/>
        <v>0</v>
      </c>
      <c r="L204" s="230">
        <f t="shared" si="67"/>
        <v>0</v>
      </c>
      <c r="M204" s="230">
        <f t="shared" si="67"/>
        <v>0</v>
      </c>
      <c r="N204" s="230">
        <f t="shared" si="67"/>
        <v>0</v>
      </c>
      <c r="O204" s="230">
        <f t="shared" si="67"/>
        <v>400000</v>
      </c>
    </row>
    <row r="205" spans="1:15" s="184" customFormat="1" ht="45.75" customHeight="1" x14ac:dyDescent="0.3">
      <c r="A205" s="287"/>
      <c r="B205" s="341"/>
      <c r="C205" s="289"/>
      <c r="D205" s="286" t="s">
        <v>50</v>
      </c>
      <c r="E205" s="231">
        <v>0</v>
      </c>
      <c r="F205" s="232">
        <v>0</v>
      </c>
      <c r="G205" s="232">
        <v>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0</v>
      </c>
    </row>
    <row r="206" spans="1:15" s="184" customFormat="1" ht="86.25" customHeight="1" x14ac:dyDescent="0.3">
      <c r="A206" s="287"/>
      <c r="B206" s="341"/>
      <c r="C206" s="289"/>
      <c r="D206" s="204" t="s">
        <v>236</v>
      </c>
      <c r="E206" s="229">
        <v>0</v>
      </c>
      <c r="F206" s="230">
        <v>0</v>
      </c>
      <c r="G206" s="230">
        <v>0</v>
      </c>
      <c r="H206" s="234">
        <v>0</v>
      </c>
      <c r="I206" s="234">
        <v>0</v>
      </c>
      <c r="J206" s="234">
        <v>0</v>
      </c>
      <c r="K206" s="234">
        <v>0</v>
      </c>
      <c r="L206" s="234">
        <v>0</v>
      </c>
      <c r="M206" s="234">
        <v>0</v>
      </c>
      <c r="N206" s="234">
        <v>0</v>
      </c>
      <c r="O206" s="234">
        <f>SUM(E206:N206)</f>
        <v>0</v>
      </c>
    </row>
    <row r="207" spans="1:15" s="184" customFormat="1" ht="124.5" customHeight="1" x14ac:dyDescent="0.3">
      <c r="A207" s="290"/>
      <c r="B207" s="342"/>
      <c r="C207" s="291"/>
      <c r="D207" s="204" t="s">
        <v>235</v>
      </c>
      <c r="E207" s="229">
        <v>0</v>
      </c>
      <c r="F207" s="230">
        <v>0</v>
      </c>
      <c r="G207" s="230">
        <v>400000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400000</v>
      </c>
    </row>
    <row r="208" spans="1:15" s="184" customFormat="1" ht="45.75" customHeight="1" x14ac:dyDescent="0.3">
      <c r="A208" s="292" t="s">
        <v>301</v>
      </c>
      <c r="B208" s="319" t="s">
        <v>324</v>
      </c>
      <c r="C208" s="288" t="s">
        <v>252</v>
      </c>
      <c r="D208" s="204" t="s">
        <v>238</v>
      </c>
      <c r="E208" s="229">
        <f>E209+E210+E211</f>
        <v>0</v>
      </c>
      <c r="F208" s="230">
        <f t="shared" ref="F208:O208" si="68">F209+F210+F211</f>
        <v>0</v>
      </c>
      <c r="G208" s="230">
        <f t="shared" si="68"/>
        <v>280015</v>
      </c>
      <c r="H208" s="230">
        <f t="shared" si="68"/>
        <v>0</v>
      </c>
      <c r="I208" s="230">
        <f t="shared" si="68"/>
        <v>0</v>
      </c>
      <c r="J208" s="230">
        <f t="shared" si="68"/>
        <v>1010101.01</v>
      </c>
      <c r="K208" s="230">
        <f t="shared" si="68"/>
        <v>0</v>
      </c>
      <c r="L208" s="230">
        <f t="shared" si="68"/>
        <v>1010101.01</v>
      </c>
      <c r="M208" s="230">
        <f t="shared" si="68"/>
        <v>1010101.01</v>
      </c>
      <c r="N208" s="230">
        <f t="shared" si="68"/>
        <v>0</v>
      </c>
      <c r="O208" s="230">
        <f t="shared" si="68"/>
        <v>3310318.0300000003</v>
      </c>
    </row>
    <row r="209" spans="1:15" s="184" customFormat="1" ht="45.75" customHeight="1" x14ac:dyDescent="0.3">
      <c r="A209" s="287"/>
      <c r="B209" s="341"/>
      <c r="C209" s="289"/>
      <c r="D209" s="286" t="s">
        <v>50</v>
      </c>
      <c r="E209" s="231">
        <v>0</v>
      </c>
      <c r="F209" s="232">
        <v>0</v>
      </c>
      <c r="G209" s="232">
        <v>0</v>
      </c>
      <c r="H209" s="234">
        <v>0</v>
      </c>
      <c r="I209" s="234">
        <v>0</v>
      </c>
      <c r="J209" s="234">
        <v>0</v>
      </c>
      <c r="K209" s="234">
        <v>0</v>
      </c>
      <c r="L209" s="234">
        <v>0</v>
      </c>
      <c r="M209" s="234">
        <v>0</v>
      </c>
      <c r="N209" s="234">
        <v>0</v>
      </c>
      <c r="O209" s="234">
        <f>SUM(E209:N209)</f>
        <v>0</v>
      </c>
    </row>
    <row r="210" spans="1:15" s="184" customFormat="1" ht="72" customHeight="1" x14ac:dyDescent="0.3">
      <c r="A210" s="287"/>
      <c r="B210" s="341"/>
      <c r="C210" s="289"/>
      <c r="D210" s="204" t="s">
        <v>236</v>
      </c>
      <c r="E210" s="229">
        <v>0</v>
      </c>
      <c r="F210" s="230">
        <v>0</v>
      </c>
      <c r="G210" s="230">
        <v>0</v>
      </c>
      <c r="H210" s="234">
        <v>0</v>
      </c>
      <c r="I210" s="234">
        <v>0</v>
      </c>
      <c r="J210" s="234">
        <v>1000000</v>
      </c>
      <c r="K210" s="234"/>
      <c r="L210" s="234">
        <v>1000000</v>
      </c>
      <c r="M210" s="234">
        <v>1000000</v>
      </c>
      <c r="N210" s="234">
        <v>0</v>
      </c>
      <c r="O210" s="234">
        <f>SUM(E210:N210)</f>
        <v>3000000</v>
      </c>
    </row>
    <row r="211" spans="1:15" s="184" customFormat="1" ht="348" customHeight="1" x14ac:dyDescent="0.3">
      <c r="A211" s="290"/>
      <c r="B211" s="342"/>
      <c r="C211" s="291"/>
      <c r="D211" s="204" t="s">
        <v>235</v>
      </c>
      <c r="E211" s="229">
        <v>0</v>
      </c>
      <c r="F211" s="230">
        <v>0</v>
      </c>
      <c r="G211" s="230">
        <v>280015</v>
      </c>
      <c r="H211" s="234">
        <v>0</v>
      </c>
      <c r="I211" s="234">
        <v>0</v>
      </c>
      <c r="J211" s="234">
        <v>10101.01</v>
      </c>
      <c r="K211" s="234"/>
      <c r="L211" s="234">
        <v>10101.01</v>
      </c>
      <c r="M211" s="234">
        <v>10101.01</v>
      </c>
      <c r="N211" s="234">
        <v>0</v>
      </c>
      <c r="O211" s="234">
        <f>SUM(E211:N211)</f>
        <v>310318.03000000003</v>
      </c>
    </row>
    <row r="212" spans="1:15" s="184" customFormat="1" ht="45.75" customHeight="1" x14ac:dyDescent="0.3">
      <c r="A212" s="292" t="s">
        <v>312</v>
      </c>
      <c r="B212" s="319" t="s">
        <v>319</v>
      </c>
      <c r="C212" s="288" t="s">
        <v>243</v>
      </c>
      <c r="D212" s="204" t="s">
        <v>238</v>
      </c>
      <c r="E212" s="229">
        <f>E213+E214+E215</f>
        <v>0</v>
      </c>
      <c r="F212" s="230">
        <f t="shared" ref="F212:O212" si="69">F213+F214+F215</f>
        <v>28480</v>
      </c>
      <c r="G212" s="230">
        <f t="shared" si="69"/>
        <v>358621</v>
      </c>
      <c r="H212" s="230">
        <f t="shared" si="69"/>
        <v>60962</v>
      </c>
      <c r="I212" s="230">
        <f t="shared" si="69"/>
        <v>791002.03</v>
      </c>
      <c r="J212" s="230">
        <f t="shared" si="69"/>
        <v>0</v>
      </c>
      <c r="K212" s="230">
        <f t="shared" si="69"/>
        <v>0</v>
      </c>
      <c r="L212" s="230">
        <f t="shared" si="69"/>
        <v>0</v>
      </c>
      <c r="M212" s="230">
        <f t="shared" si="69"/>
        <v>0</v>
      </c>
      <c r="N212" s="230">
        <f t="shared" si="69"/>
        <v>0</v>
      </c>
      <c r="O212" s="230">
        <f t="shared" si="69"/>
        <v>1239065.03</v>
      </c>
    </row>
    <row r="213" spans="1:15" s="184" customFormat="1" ht="63.75" customHeight="1" x14ac:dyDescent="0.3">
      <c r="A213" s="287"/>
      <c r="B213" s="341"/>
      <c r="C213" s="289"/>
      <c r="D213" s="286" t="s">
        <v>50</v>
      </c>
      <c r="E213" s="231">
        <v>0</v>
      </c>
      <c r="F213" s="232">
        <v>0</v>
      </c>
      <c r="G213" s="232">
        <v>0</v>
      </c>
      <c r="H213" s="234">
        <v>0</v>
      </c>
      <c r="I213" s="234">
        <v>0</v>
      </c>
      <c r="J213" s="234">
        <v>0</v>
      </c>
      <c r="K213" s="234">
        <v>0</v>
      </c>
      <c r="L213" s="234">
        <v>0</v>
      </c>
      <c r="M213" s="234">
        <v>0</v>
      </c>
      <c r="N213" s="234">
        <v>0</v>
      </c>
      <c r="O213" s="234">
        <f>SUM(E213:N213)</f>
        <v>0</v>
      </c>
    </row>
    <row r="214" spans="1:15" s="184" customFormat="1" ht="119.25" customHeight="1" x14ac:dyDescent="0.3">
      <c r="A214" s="287"/>
      <c r="B214" s="341"/>
      <c r="C214" s="289"/>
      <c r="D214" s="204" t="s">
        <v>236</v>
      </c>
      <c r="E214" s="229">
        <v>0</v>
      </c>
      <c r="F214" s="230">
        <v>0</v>
      </c>
      <c r="G214" s="230">
        <v>0</v>
      </c>
      <c r="H214" s="234">
        <v>0</v>
      </c>
      <c r="I214" s="234">
        <v>0</v>
      </c>
      <c r="J214" s="234">
        <v>0</v>
      </c>
      <c r="K214" s="234">
        <v>0</v>
      </c>
      <c r="L214" s="234">
        <v>0</v>
      </c>
      <c r="M214" s="234">
        <v>0</v>
      </c>
      <c r="N214" s="234">
        <v>0</v>
      </c>
      <c r="O214" s="234">
        <f>SUM(E214:N214)</f>
        <v>0</v>
      </c>
    </row>
    <row r="215" spans="1:15" s="184" customFormat="1" ht="96" customHeight="1" x14ac:dyDescent="0.3">
      <c r="A215" s="287"/>
      <c r="B215" s="341"/>
      <c r="C215" s="289"/>
      <c r="D215" s="285" t="s">
        <v>235</v>
      </c>
      <c r="E215" s="241">
        <v>0</v>
      </c>
      <c r="F215" s="242">
        <v>28480</v>
      </c>
      <c r="G215" s="242">
        <v>358621</v>
      </c>
      <c r="H215" s="265">
        <f>21303+39659</f>
        <v>60962</v>
      </c>
      <c r="I215" s="243">
        <f>742078.03+48924</f>
        <v>791002.03</v>
      </c>
      <c r="J215" s="243">
        <v>0</v>
      </c>
      <c r="K215" s="243">
        <v>0</v>
      </c>
      <c r="L215" s="243">
        <v>0</v>
      </c>
      <c r="M215" s="243">
        <v>0</v>
      </c>
      <c r="N215" s="243">
        <v>0</v>
      </c>
      <c r="O215" s="243">
        <f>SUM(E215:N215)</f>
        <v>1239065.03</v>
      </c>
    </row>
    <row r="216" spans="1:15" s="184" customFormat="1" ht="44.25" customHeight="1" x14ac:dyDescent="0.3">
      <c r="A216" s="292" t="s">
        <v>320</v>
      </c>
      <c r="B216" s="355" t="s">
        <v>313</v>
      </c>
      <c r="C216" s="319" t="s">
        <v>246</v>
      </c>
      <c r="D216" s="204" t="s">
        <v>238</v>
      </c>
      <c r="E216" s="229">
        <f>E217+E218+E219</f>
        <v>0</v>
      </c>
      <c r="F216" s="230">
        <f t="shared" ref="F216:O216" si="70">F217+F218+F219</f>
        <v>0</v>
      </c>
      <c r="G216" s="230">
        <f t="shared" si="70"/>
        <v>0</v>
      </c>
      <c r="H216" s="230">
        <f t="shared" si="70"/>
        <v>0</v>
      </c>
      <c r="I216" s="230">
        <f t="shared" si="70"/>
        <v>0</v>
      </c>
      <c r="J216" s="230">
        <f t="shared" si="70"/>
        <v>0</v>
      </c>
      <c r="K216" s="230">
        <f t="shared" si="70"/>
        <v>9996610.9499999993</v>
      </c>
      <c r="L216" s="230">
        <f t="shared" si="70"/>
        <v>0</v>
      </c>
      <c r="M216" s="230">
        <f t="shared" si="70"/>
        <v>0</v>
      </c>
      <c r="N216" s="230">
        <f t="shared" si="70"/>
        <v>0</v>
      </c>
      <c r="O216" s="230">
        <f t="shared" si="70"/>
        <v>9996610.9499999993</v>
      </c>
    </row>
    <row r="217" spans="1:15" s="184" customFormat="1" ht="57.75" customHeight="1" x14ac:dyDescent="0.3">
      <c r="A217" s="287"/>
      <c r="B217" s="356"/>
      <c r="C217" s="323"/>
      <c r="D217" s="286" t="s">
        <v>50</v>
      </c>
      <c r="E217" s="231">
        <v>0</v>
      </c>
      <c r="F217" s="232">
        <v>0</v>
      </c>
      <c r="G217" s="232">
        <v>0</v>
      </c>
      <c r="H217" s="234">
        <v>0</v>
      </c>
      <c r="I217" s="234">
        <v>0</v>
      </c>
      <c r="J217" s="234">
        <v>0</v>
      </c>
      <c r="K217" s="234">
        <v>0</v>
      </c>
      <c r="L217" s="234">
        <v>0</v>
      </c>
      <c r="M217" s="234">
        <v>0</v>
      </c>
      <c r="N217" s="234">
        <v>0</v>
      </c>
      <c r="O217" s="234">
        <f>SUM(E217:N217)</f>
        <v>0</v>
      </c>
    </row>
    <row r="218" spans="1:15" s="184" customFormat="1" ht="90.75" customHeight="1" x14ac:dyDescent="0.3">
      <c r="A218" s="287"/>
      <c r="B218" s="356"/>
      <c r="C218" s="323"/>
      <c r="D218" s="204" t="s">
        <v>236</v>
      </c>
      <c r="E218" s="229">
        <v>0</v>
      </c>
      <c r="F218" s="230">
        <v>0</v>
      </c>
      <c r="G218" s="230">
        <v>0</v>
      </c>
      <c r="H218" s="234">
        <v>0</v>
      </c>
      <c r="I218" s="234">
        <v>0</v>
      </c>
      <c r="J218" s="234">
        <v>0</v>
      </c>
      <c r="K218" s="234">
        <v>9994591.8399999999</v>
      </c>
      <c r="L218" s="234">
        <v>0</v>
      </c>
      <c r="M218" s="234">
        <v>0</v>
      </c>
      <c r="N218" s="234">
        <v>0</v>
      </c>
      <c r="O218" s="234">
        <f>SUM(E218:N218)</f>
        <v>9994591.8399999999</v>
      </c>
    </row>
    <row r="219" spans="1:15" s="184" customFormat="1" ht="90.75" customHeight="1" x14ac:dyDescent="0.3">
      <c r="A219" s="287"/>
      <c r="B219" s="356"/>
      <c r="C219" s="320"/>
      <c r="D219" s="285" t="s">
        <v>235</v>
      </c>
      <c r="E219" s="241">
        <v>0</v>
      </c>
      <c r="F219" s="242">
        <v>0</v>
      </c>
      <c r="G219" s="242">
        <v>0</v>
      </c>
      <c r="H219" s="243">
        <v>0</v>
      </c>
      <c r="I219" s="243">
        <v>0</v>
      </c>
      <c r="J219" s="243">
        <v>0</v>
      </c>
      <c r="K219" s="243">
        <v>2019.11</v>
      </c>
      <c r="L219" s="243">
        <v>0</v>
      </c>
      <c r="M219" s="243">
        <v>0</v>
      </c>
      <c r="N219" s="243">
        <v>0</v>
      </c>
      <c r="O219" s="243">
        <f>SUM(E219:N219)</f>
        <v>2019.11</v>
      </c>
    </row>
    <row r="220" spans="1:15" ht="34.5" customHeight="1" x14ac:dyDescent="0.3">
      <c r="A220" s="292" t="s">
        <v>321</v>
      </c>
      <c r="B220" s="355" t="s">
        <v>322</v>
      </c>
      <c r="C220" s="288" t="s">
        <v>243</v>
      </c>
      <c r="D220" s="204" t="s">
        <v>238</v>
      </c>
      <c r="E220" s="229">
        <f t="shared" ref="E220:O220" si="71">E221+E222+E223</f>
        <v>0</v>
      </c>
      <c r="F220" s="230">
        <f t="shared" si="71"/>
        <v>0</v>
      </c>
      <c r="G220" s="230">
        <f t="shared" si="71"/>
        <v>0</v>
      </c>
      <c r="H220" s="230">
        <f t="shared" si="71"/>
        <v>0</v>
      </c>
      <c r="I220" s="230">
        <f t="shared" si="71"/>
        <v>118747</v>
      </c>
      <c r="J220" s="230">
        <f t="shared" si="71"/>
        <v>0</v>
      </c>
      <c r="K220" s="230">
        <f t="shared" si="71"/>
        <v>0</v>
      </c>
      <c r="L220" s="230">
        <f t="shared" si="71"/>
        <v>0</v>
      </c>
      <c r="M220" s="230">
        <f t="shared" si="71"/>
        <v>0</v>
      </c>
      <c r="N220" s="230">
        <f t="shared" si="71"/>
        <v>0</v>
      </c>
      <c r="O220" s="230">
        <f t="shared" si="71"/>
        <v>118747</v>
      </c>
    </row>
    <row r="221" spans="1:15" ht="42" customHeight="1" x14ac:dyDescent="0.3">
      <c r="A221" s="287"/>
      <c r="B221" s="356"/>
      <c r="C221" s="289"/>
      <c r="D221" s="286" t="s">
        <v>50</v>
      </c>
      <c r="E221" s="231">
        <v>0</v>
      </c>
      <c r="F221" s="232">
        <v>0</v>
      </c>
      <c r="G221" s="232">
        <v>0</v>
      </c>
      <c r="H221" s="234">
        <v>0</v>
      </c>
      <c r="I221" s="234">
        <v>0</v>
      </c>
      <c r="J221" s="234">
        <v>0</v>
      </c>
      <c r="K221" s="234">
        <v>0</v>
      </c>
      <c r="L221" s="234">
        <v>0</v>
      </c>
      <c r="M221" s="234">
        <v>0</v>
      </c>
      <c r="N221" s="234">
        <v>0</v>
      </c>
      <c r="O221" s="234">
        <f>SUM(E221:N221)</f>
        <v>0</v>
      </c>
    </row>
    <row r="222" spans="1:15" ht="88.5" customHeight="1" x14ac:dyDescent="0.3">
      <c r="A222" s="287"/>
      <c r="B222" s="356"/>
      <c r="C222" s="289"/>
      <c r="D222" s="204" t="s">
        <v>236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0</v>
      </c>
    </row>
    <row r="223" spans="1:15" ht="111.75" customHeight="1" x14ac:dyDescent="0.3">
      <c r="A223" s="287"/>
      <c r="B223" s="356"/>
      <c r="C223" s="289"/>
      <c r="D223" s="285" t="s">
        <v>235</v>
      </c>
      <c r="E223" s="241">
        <v>0</v>
      </c>
      <c r="F223" s="242">
        <v>0</v>
      </c>
      <c r="G223" s="242">
        <v>0</v>
      </c>
      <c r="H223" s="243">
        <v>0</v>
      </c>
      <c r="I223" s="243">
        <v>118747</v>
      </c>
      <c r="J223" s="243">
        <v>0</v>
      </c>
      <c r="K223" s="243">
        <v>0</v>
      </c>
      <c r="L223" s="243">
        <v>0</v>
      </c>
      <c r="M223" s="243">
        <v>0</v>
      </c>
      <c r="N223" s="243">
        <v>0</v>
      </c>
      <c r="O223" s="243">
        <f>SUM(E223:N223)</f>
        <v>118747</v>
      </c>
    </row>
    <row r="224" spans="1:15" ht="51" x14ac:dyDescent="0.3">
      <c r="A224" s="319" t="s">
        <v>360</v>
      </c>
      <c r="B224" s="321" t="s">
        <v>361</v>
      </c>
      <c r="C224" s="288" t="s">
        <v>243</v>
      </c>
      <c r="D224" s="237" t="s">
        <v>238</v>
      </c>
      <c r="E224" s="229">
        <v>0</v>
      </c>
      <c r="F224" s="230">
        <v>0</v>
      </c>
      <c r="G224" s="230">
        <v>0</v>
      </c>
      <c r="H224" s="234">
        <v>0</v>
      </c>
      <c r="I224" s="234">
        <v>0</v>
      </c>
      <c r="J224" s="234">
        <v>337500</v>
      </c>
      <c r="K224" s="234">
        <v>0</v>
      </c>
      <c r="L224" s="234">
        <v>0</v>
      </c>
      <c r="M224" s="234">
        <v>0</v>
      </c>
      <c r="N224" s="234">
        <v>0</v>
      </c>
      <c r="O224" s="234">
        <f>SUM(E224:N224)</f>
        <v>337500</v>
      </c>
    </row>
    <row r="225" spans="1:15" ht="75" customHeight="1" x14ac:dyDescent="0.3">
      <c r="A225" s="320"/>
      <c r="B225" s="322"/>
      <c r="C225" s="237"/>
      <c r="D225" s="237" t="s">
        <v>337</v>
      </c>
      <c r="E225" s="229">
        <v>0</v>
      </c>
      <c r="F225" s="230">
        <v>0</v>
      </c>
      <c r="G225" s="230">
        <v>0</v>
      </c>
      <c r="H225" s="234">
        <v>0</v>
      </c>
      <c r="I225" s="234">
        <v>0</v>
      </c>
      <c r="J225" s="209">
        <v>337500</v>
      </c>
      <c r="K225" s="234">
        <v>0</v>
      </c>
      <c r="L225" s="234">
        <v>0</v>
      </c>
      <c r="M225" s="234">
        <v>0</v>
      </c>
      <c r="N225" s="234">
        <v>0</v>
      </c>
      <c r="O225" s="234">
        <f>SUM(E225:N225)</f>
        <v>337500</v>
      </c>
    </row>
    <row r="226" spans="1:15" ht="20.25" customHeight="1" thickBot="1" x14ac:dyDescent="0.35">
      <c r="A226" s="345" t="s">
        <v>282</v>
      </c>
      <c r="B226" s="346"/>
      <c r="C226" s="346"/>
      <c r="D226" s="346"/>
      <c r="E226" s="346"/>
      <c r="F226" s="346"/>
      <c r="G226" s="346"/>
      <c r="H226" s="346"/>
      <c r="I226" s="346"/>
      <c r="J226" s="346"/>
      <c r="K226" s="346"/>
      <c r="L226" s="346"/>
      <c r="M226" s="346"/>
      <c r="N226" s="346"/>
      <c r="O226" s="347"/>
    </row>
    <row r="227" spans="1:15" ht="25.5" x14ac:dyDescent="0.3">
      <c r="A227" s="351" t="s">
        <v>238</v>
      </c>
      <c r="B227" s="352"/>
      <c r="C227" s="352"/>
      <c r="D227" s="353"/>
      <c r="E227" s="266">
        <f t="shared" ref="E227:O227" si="72">E228+E229+E230</f>
        <v>0</v>
      </c>
      <c r="F227" s="266">
        <f t="shared" si="72"/>
        <v>0</v>
      </c>
      <c r="G227" s="266">
        <f t="shared" si="72"/>
        <v>0</v>
      </c>
      <c r="H227" s="266">
        <f t="shared" si="72"/>
        <v>0</v>
      </c>
      <c r="I227" s="266">
        <f t="shared" si="72"/>
        <v>0</v>
      </c>
      <c r="J227" s="266">
        <f t="shared" si="72"/>
        <v>0</v>
      </c>
      <c r="K227" s="266">
        <f t="shared" si="72"/>
        <v>0</v>
      </c>
      <c r="L227" s="266">
        <f t="shared" si="72"/>
        <v>0</v>
      </c>
      <c r="M227" s="266">
        <f t="shared" si="72"/>
        <v>0</v>
      </c>
      <c r="N227" s="266">
        <f t="shared" si="72"/>
        <v>0</v>
      </c>
      <c r="O227" s="255">
        <f t="shared" si="72"/>
        <v>0</v>
      </c>
    </row>
    <row r="228" spans="1:15" ht="25.5" x14ac:dyDescent="0.3">
      <c r="A228" s="348" t="s">
        <v>50</v>
      </c>
      <c r="B228" s="349"/>
      <c r="C228" s="349"/>
      <c r="D228" s="350"/>
      <c r="E228" s="257">
        <f>E232</f>
        <v>0</v>
      </c>
      <c r="F228" s="257">
        <f t="shared" ref="F228:N230" si="73">F232</f>
        <v>0</v>
      </c>
      <c r="G228" s="257">
        <f t="shared" si="73"/>
        <v>0</v>
      </c>
      <c r="H228" s="257">
        <f t="shared" si="73"/>
        <v>0</v>
      </c>
      <c r="I228" s="257">
        <f t="shared" si="73"/>
        <v>0</v>
      </c>
      <c r="J228" s="257">
        <f t="shared" si="73"/>
        <v>0</v>
      </c>
      <c r="K228" s="257">
        <f t="shared" si="73"/>
        <v>0</v>
      </c>
      <c r="L228" s="257">
        <f t="shared" si="73"/>
        <v>0</v>
      </c>
      <c r="M228" s="257">
        <f t="shared" si="73"/>
        <v>0</v>
      </c>
      <c r="N228" s="257">
        <f t="shared" si="73"/>
        <v>0</v>
      </c>
      <c r="O228" s="259">
        <f>SUM(E228:N228)</f>
        <v>0</v>
      </c>
    </row>
    <row r="229" spans="1:15" ht="25.5" x14ac:dyDescent="0.3">
      <c r="A229" s="348" t="s">
        <v>236</v>
      </c>
      <c r="B229" s="349"/>
      <c r="C229" s="349"/>
      <c r="D229" s="350"/>
      <c r="E229" s="257">
        <f>E233</f>
        <v>0</v>
      </c>
      <c r="F229" s="257">
        <f t="shared" si="73"/>
        <v>0</v>
      </c>
      <c r="G229" s="257">
        <f t="shared" si="73"/>
        <v>0</v>
      </c>
      <c r="H229" s="257">
        <f t="shared" si="73"/>
        <v>0</v>
      </c>
      <c r="I229" s="257">
        <f t="shared" si="73"/>
        <v>0</v>
      </c>
      <c r="J229" s="257">
        <f t="shared" si="73"/>
        <v>0</v>
      </c>
      <c r="K229" s="257">
        <f t="shared" si="73"/>
        <v>0</v>
      </c>
      <c r="L229" s="257">
        <f t="shared" si="73"/>
        <v>0</v>
      </c>
      <c r="M229" s="257">
        <f t="shared" si="73"/>
        <v>0</v>
      </c>
      <c r="N229" s="257">
        <f t="shared" si="73"/>
        <v>0</v>
      </c>
      <c r="O229" s="259">
        <f>SUM(E229:N229)</f>
        <v>0</v>
      </c>
    </row>
    <row r="230" spans="1:15" ht="42.75" customHeight="1" x14ac:dyDescent="0.3">
      <c r="A230" s="348" t="s">
        <v>235</v>
      </c>
      <c r="B230" s="349"/>
      <c r="C230" s="349"/>
      <c r="D230" s="350"/>
      <c r="E230" s="257">
        <f>E234</f>
        <v>0</v>
      </c>
      <c r="F230" s="257">
        <f t="shared" si="73"/>
        <v>0</v>
      </c>
      <c r="G230" s="257">
        <f t="shared" si="73"/>
        <v>0</v>
      </c>
      <c r="H230" s="257">
        <f t="shared" si="73"/>
        <v>0</v>
      </c>
      <c r="I230" s="257">
        <f t="shared" si="73"/>
        <v>0</v>
      </c>
      <c r="J230" s="257">
        <f t="shared" si="73"/>
        <v>0</v>
      </c>
      <c r="K230" s="257">
        <f t="shared" si="73"/>
        <v>0</v>
      </c>
      <c r="L230" s="257">
        <f t="shared" si="73"/>
        <v>0</v>
      </c>
      <c r="M230" s="257">
        <f t="shared" si="73"/>
        <v>0</v>
      </c>
      <c r="N230" s="257">
        <f t="shared" si="73"/>
        <v>0</v>
      </c>
      <c r="O230" s="259">
        <f>SUM(E230:N230)</f>
        <v>0</v>
      </c>
    </row>
    <row r="231" spans="1:15" ht="29.45" customHeight="1" x14ac:dyDescent="0.3">
      <c r="A231" s="366" t="s">
        <v>283</v>
      </c>
      <c r="B231" s="319" t="s">
        <v>284</v>
      </c>
      <c r="C231" s="339" t="s">
        <v>304</v>
      </c>
      <c r="D231" s="204" t="s">
        <v>238</v>
      </c>
      <c r="E231" s="230">
        <f>E232+E233+E234</f>
        <v>0</v>
      </c>
      <c r="F231" s="230">
        <f t="shared" ref="F231:N231" si="74">F232+F233+F234</f>
        <v>0</v>
      </c>
      <c r="G231" s="230">
        <f t="shared" si="74"/>
        <v>0</v>
      </c>
      <c r="H231" s="230">
        <f t="shared" si="74"/>
        <v>0</v>
      </c>
      <c r="I231" s="230">
        <f t="shared" si="74"/>
        <v>0</v>
      </c>
      <c r="J231" s="230">
        <f t="shared" si="74"/>
        <v>0</v>
      </c>
      <c r="K231" s="230">
        <f t="shared" si="74"/>
        <v>0</v>
      </c>
      <c r="L231" s="230">
        <f t="shared" si="74"/>
        <v>0</v>
      </c>
      <c r="M231" s="230">
        <f t="shared" si="74"/>
        <v>0</v>
      </c>
      <c r="N231" s="230">
        <f t="shared" si="74"/>
        <v>0</v>
      </c>
      <c r="O231" s="258">
        <f>O232+O233+O234</f>
        <v>0</v>
      </c>
    </row>
    <row r="232" spans="1:15" ht="65.25" customHeight="1" x14ac:dyDescent="0.3">
      <c r="A232" s="338"/>
      <c r="B232" s="323"/>
      <c r="C232" s="340"/>
      <c r="D232" s="286" t="s">
        <v>50</v>
      </c>
      <c r="E232" s="232">
        <v>0</v>
      </c>
      <c r="F232" s="232">
        <v>0</v>
      </c>
      <c r="G232" s="232">
        <v>0</v>
      </c>
      <c r="H232" s="234">
        <v>0</v>
      </c>
      <c r="I232" s="234">
        <v>0</v>
      </c>
      <c r="J232" s="234">
        <v>0</v>
      </c>
      <c r="K232" s="234">
        <v>0</v>
      </c>
      <c r="L232" s="234">
        <v>0</v>
      </c>
      <c r="M232" s="234">
        <v>0</v>
      </c>
      <c r="N232" s="234">
        <v>0</v>
      </c>
      <c r="O232" s="259">
        <f>SUM(E232:N232)</f>
        <v>0</v>
      </c>
    </row>
    <row r="233" spans="1:15" ht="73.5" customHeight="1" x14ac:dyDescent="0.3">
      <c r="A233" s="338"/>
      <c r="B233" s="323"/>
      <c r="C233" s="340"/>
      <c r="D233" s="204" t="s">
        <v>236</v>
      </c>
      <c r="E233" s="230">
        <v>0</v>
      </c>
      <c r="F233" s="230">
        <v>0</v>
      </c>
      <c r="G233" s="230">
        <v>0</v>
      </c>
      <c r="H233" s="234">
        <v>0</v>
      </c>
      <c r="I233" s="234">
        <v>0</v>
      </c>
      <c r="J233" s="234">
        <v>0</v>
      </c>
      <c r="K233" s="234">
        <v>0</v>
      </c>
      <c r="L233" s="234">
        <v>0</v>
      </c>
      <c r="M233" s="234">
        <v>0</v>
      </c>
      <c r="N233" s="234">
        <v>0</v>
      </c>
      <c r="O233" s="259">
        <f>SUM(E233:N233)</f>
        <v>0</v>
      </c>
    </row>
    <row r="234" spans="1:15" ht="195.75" customHeight="1" thickBot="1" x14ac:dyDescent="0.35">
      <c r="A234" s="338"/>
      <c r="B234" s="323"/>
      <c r="C234" s="340"/>
      <c r="D234" s="285" t="s">
        <v>235</v>
      </c>
      <c r="E234" s="242">
        <v>0</v>
      </c>
      <c r="F234" s="242">
        <v>0</v>
      </c>
      <c r="G234" s="242">
        <v>0</v>
      </c>
      <c r="H234" s="243">
        <v>0</v>
      </c>
      <c r="I234" s="243">
        <v>0</v>
      </c>
      <c r="J234" s="243">
        <v>0</v>
      </c>
      <c r="K234" s="243">
        <v>0</v>
      </c>
      <c r="L234" s="243">
        <v>0</v>
      </c>
      <c r="M234" s="243">
        <v>0</v>
      </c>
      <c r="N234" s="243">
        <v>0</v>
      </c>
      <c r="O234" s="267">
        <f>SUM(E234:N234)</f>
        <v>0</v>
      </c>
    </row>
    <row r="235" spans="1:15" ht="20.25" customHeight="1" thickBot="1" x14ac:dyDescent="0.35">
      <c r="A235" s="363" t="s">
        <v>285</v>
      </c>
      <c r="B235" s="364"/>
      <c r="C235" s="364"/>
      <c r="D235" s="364"/>
      <c r="E235" s="364"/>
      <c r="F235" s="364"/>
      <c r="G235" s="364"/>
      <c r="H235" s="364"/>
      <c r="I235" s="364"/>
      <c r="J235" s="364"/>
      <c r="K235" s="364"/>
      <c r="L235" s="364"/>
      <c r="M235" s="364"/>
      <c r="N235" s="364"/>
      <c r="O235" s="365"/>
    </row>
    <row r="236" spans="1:15" ht="25.5" x14ac:dyDescent="0.3">
      <c r="A236" s="351" t="s">
        <v>238</v>
      </c>
      <c r="B236" s="352"/>
      <c r="C236" s="352"/>
      <c r="D236" s="353"/>
      <c r="E236" s="266">
        <f>E240</f>
        <v>0</v>
      </c>
      <c r="F236" s="266">
        <f t="shared" ref="F236:O236" si="75">F237+F238+F239</f>
        <v>0</v>
      </c>
      <c r="G236" s="266">
        <f t="shared" si="75"/>
        <v>0</v>
      </c>
      <c r="H236" s="255">
        <f>H237+H238+H239</f>
        <v>209876</v>
      </c>
      <c r="I236" s="266">
        <f t="shared" si="75"/>
        <v>0</v>
      </c>
      <c r="J236" s="266">
        <f t="shared" si="75"/>
        <v>0</v>
      </c>
      <c r="K236" s="266">
        <f t="shared" si="75"/>
        <v>118600</v>
      </c>
      <c r="L236" s="266">
        <f>SUM(K240)</f>
        <v>118600</v>
      </c>
      <c r="M236" s="266">
        <f t="shared" si="75"/>
        <v>0</v>
      </c>
      <c r="N236" s="266">
        <f t="shared" si="75"/>
        <v>0</v>
      </c>
      <c r="O236" s="255">
        <f t="shared" si="75"/>
        <v>328476</v>
      </c>
    </row>
    <row r="237" spans="1:15" ht="25.5" x14ac:dyDescent="0.3">
      <c r="A237" s="348" t="s">
        <v>50</v>
      </c>
      <c r="B237" s="349"/>
      <c r="C237" s="349"/>
      <c r="D237" s="350"/>
      <c r="E237" s="257">
        <f>E241</f>
        <v>0</v>
      </c>
      <c r="F237" s="257">
        <f t="shared" ref="F237:N239" si="76">F241</f>
        <v>0</v>
      </c>
      <c r="G237" s="257">
        <f t="shared" si="76"/>
        <v>0</v>
      </c>
      <c r="H237" s="268">
        <f t="shared" si="76"/>
        <v>0</v>
      </c>
      <c r="I237" s="257">
        <f t="shared" si="76"/>
        <v>0</v>
      </c>
      <c r="J237" s="257">
        <f t="shared" si="76"/>
        <v>0</v>
      </c>
      <c r="K237" s="257">
        <f t="shared" si="76"/>
        <v>0</v>
      </c>
      <c r="L237" s="257">
        <f t="shared" si="76"/>
        <v>0</v>
      </c>
      <c r="M237" s="257">
        <f t="shared" si="76"/>
        <v>0</v>
      </c>
      <c r="N237" s="257">
        <f t="shared" si="76"/>
        <v>0</v>
      </c>
      <c r="O237" s="259">
        <f t="shared" ref="O237:O243" si="77">SUM(E237:N237)</f>
        <v>0</v>
      </c>
    </row>
    <row r="238" spans="1:15" ht="40.5" customHeight="1" x14ac:dyDescent="0.3">
      <c r="A238" s="348" t="s">
        <v>236</v>
      </c>
      <c r="B238" s="349"/>
      <c r="C238" s="349"/>
      <c r="D238" s="350"/>
      <c r="E238" s="257">
        <f>E242</f>
        <v>0</v>
      </c>
      <c r="F238" s="257">
        <f t="shared" si="76"/>
        <v>0</v>
      </c>
      <c r="G238" s="257">
        <f t="shared" si="76"/>
        <v>0</v>
      </c>
      <c r="H238" s="268">
        <f t="shared" si="76"/>
        <v>0</v>
      </c>
      <c r="I238" s="257">
        <f t="shared" si="76"/>
        <v>0</v>
      </c>
      <c r="J238" s="257">
        <f t="shared" si="76"/>
        <v>0</v>
      </c>
      <c r="K238" s="257">
        <f t="shared" si="76"/>
        <v>0</v>
      </c>
      <c r="L238" s="257">
        <f t="shared" si="76"/>
        <v>0</v>
      </c>
      <c r="M238" s="257">
        <f t="shared" si="76"/>
        <v>0</v>
      </c>
      <c r="N238" s="257">
        <f t="shared" si="76"/>
        <v>0</v>
      </c>
      <c r="O238" s="259">
        <f t="shared" si="77"/>
        <v>0</v>
      </c>
    </row>
    <row r="239" spans="1:15" ht="51" customHeight="1" x14ac:dyDescent="0.3">
      <c r="A239" s="348" t="s">
        <v>235</v>
      </c>
      <c r="B239" s="349"/>
      <c r="C239" s="349"/>
      <c r="D239" s="350"/>
      <c r="E239" s="257">
        <f>E243</f>
        <v>0</v>
      </c>
      <c r="F239" s="257">
        <f t="shared" si="76"/>
        <v>0</v>
      </c>
      <c r="G239" s="257">
        <f t="shared" si="76"/>
        <v>0</v>
      </c>
      <c r="H239" s="268">
        <f t="shared" si="76"/>
        <v>209876</v>
      </c>
      <c r="I239" s="257">
        <f t="shared" si="76"/>
        <v>0</v>
      </c>
      <c r="J239" s="257">
        <f t="shared" si="76"/>
        <v>0</v>
      </c>
      <c r="K239" s="257">
        <f t="shared" si="76"/>
        <v>118600</v>
      </c>
      <c r="L239" s="257">
        <f t="shared" si="76"/>
        <v>0</v>
      </c>
      <c r="M239" s="257">
        <f t="shared" si="76"/>
        <v>0</v>
      </c>
      <c r="N239" s="257">
        <f t="shared" si="76"/>
        <v>0</v>
      </c>
      <c r="O239" s="259">
        <f t="shared" si="77"/>
        <v>328476</v>
      </c>
    </row>
    <row r="240" spans="1:15" ht="26.25" x14ac:dyDescent="0.3">
      <c r="A240" s="366" t="s">
        <v>286</v>
      </c>
      <c r="B240" s="319" t="s">
        <v>287</v>
      </c>
      <c r="C240" s="339"/>
      <c r="D240" s="204" t="s">
        <v>238</v>
      </c>
      <c r="E240" s="230">
        <f>E241+E242+E243</f>
        <v>0</v>
      </c>
      <c r="F240" s="230">
        <f t="shared" ref="F240:N240" si="78">F241+F242+F243</f>
        <v>0</v>
      </c>
      <c r="G240" s="230">
        <f t="shared" si="78"/>
        <v>0</v>
      </c>
      <c r="H240" s="258">
        <f t="shared" si="78"/>
        <v>209876</v>
      </c>
      <c r="I240" s="230">
        <f t="shared" si="78"/>
        <v>0</v>
      </c>
      <c r="J240" s="230">
        <f t="shared" si="78"/>
        <v>0</v>
      </c>
      <c r="K240" s="230">
        <f>SUM(K244+K248+K252+K256+K260)</f>
        <v>118600</v>
      </c>
      <c r="L240" s="230">
        <f t="shared" si="78"/>
        <v>0</v>
      </c>
      <c r="M240" s="230">
        <f t="shared" si="78"/>
        <v>0</v>
      </c>
      <c r="N240" s="230">
        <f t="shared" si="78"/>
        <v>0</v>
      </c>
      <c r="O240" s="258">
        <f t="shared" si="77"/>
        <v>328476</v>
      </c>
    </row>
    <row r="241" spans="1:15" ht="52.5" x14ac:dyDescent="0.3">
      <c r="A241" s="338"/>
      <c r="B241" s="323"/>
      <c r="C241" s="340"/>
      <c r="D241" s="286" t="s">
        <v>50</v>
      </c>
      <c r="E241" s="232">
        <f>E245+E249+E253</f>
        <v>0</v>
      </c>
      <c r="F241" s="232">
        <f t="shared" ref="F241:N243" si="79">F245+F249+F253</f>
        <v>0</v>
      </c>
      <c r="G241" s="232">
        <f t="shared" si="79"/>
        <v>0</v>
      </c>
      <c r="H241" s="269">
        <f t="shared" si="79"/>
        <v>0</v>
      </c>
      <c r="I241" s="232">
        <f t="shared" si="79"/>
        <v>0</v>
      </c>
      <c r="J241" s="232">
        <f t="shared" si="79"/>
        <v>0</v>
      </c>
      <c r="K241" s="230">
        <f>SUM(K245+K249+K253+K257+K261)</f>
        <v>0</v>
      </c>
      <c r="L241" s="232">
        <f t="shared" si="79"/>
        <v>0</v>
      </c>
      <c r="M241" s="232">
        <f t="shared" si="79"/>
        <v>0</v>
      </c>
      <c r="N241" s="232">
        <f t="shared" si="79"/>
        <v>0</v>
      </c>
      <c r="O241" s="259">
        <f t="shared" si="77"/>
        <v>0</v>
      </c>
    </row>
    <row r="242" spans="1:15" ht="73.5" customHeight="1" x14ac:dyDescent="0.3">
      <c r="A242" s="338"/>
      <c r="B242" s="323"/>
      <c r="C242" s="340"/>
      <c r="D242" s="204" t="s">
        <v>236</v>
      </c>
      <c r="E242" s="230">
        <f>E246+E250+E254</f>
        <v>0</v>
      </c>
      <c r="F242" s="230">
        <f t="shared" si="79"/>
        <v>0</v>
      </c>
      <c r="G242" s="230">
        <f t="shared" si="79"/>
        <v>0</v>
      </c>
      <c r="H242" s="258">
        <f t="shared" si="79"/>
        <v>0</v>
      </c>
      <c r="I242" s="230">
        <f t="shared" si="79"/>
        <v>0</v>
      </c>
      <c r="J242" s="230">
        <f t="shared" si="79"/>
        <v>0</v>
      </c>
      <c r="K242" s="230">
        <f t="shared" ref="K242:K243" si="80">SUM(K246+K250+K254+K258+K262)</f>
        <v>0</v>
      </c>
      <c r="L242" s="230">
        <f t="shared" si="79"/>
        <v>0</v>
      </c>
      <c r="M242" s="230">
        <f t="shared" si="79"/>
        <v>0</v>
      </c>
      <c r="N242" s="230">
        <f t="shared" si="79"/>
        <v>0</v>
      </c>
      <c r="O242" s="259">
        <f t="shared" si="77"/>
        <v>0</v>
      </c>
    </row>
    <row r="243" spans="1:15" ht="98.25" customHeight="1" x14ac:dyDescent="0.3">
      <c r="A243" s="354"/>
      <c r="B243" s="320"/>
      <c r="C243" s="357"/>
      <c r="D243" s="204" t="s">
        <v>235</v>
      </c>
      <c r="E243" s="230">
        <f>E247+E251+E255</f>
        <v>0</v>
      </c>
      <c r="F243" s="230">
        <f t="shared" si="79"/>
        <v>0</v>
      </c>
      <c r="G243" s="230">
        <f t="shared" si="79"/>
        <v>0</v>
      </c>
      <c r="H243" s="258">
        <f t="shared" si="79"/>
        <v>209876</v>
      </c>
      <c r="I243" s="230">
        <f t="shared" si="79"/>
        <v>0</v>
      </c>
      <c r="J243" s="230">
        <f t="shared" si="79"/>
        <v>0</v>
      </c>
      <c r="K243" s="230">
        <f t="shared" si="80"/>
        <v>118600</v>
      </c>
      <c r="L243" s="230">
        <f t="shared" si="79"/>
        <v>0</v>
      </c>
      <c r="M243" s="230">
        <f t="shared" si="79"/>
        <v>0</v>
      </c>
      <c r="N243" s="230">
        <f t="shared" si="79"/>
        <v>0</v>
      </c>
      <c r="O243" s="259">
        <f t="shared" si="77"/>
        <v>328476</v>
      </c>
    </row>
    <row r="244" spans="1:15" ht="26.25" x14ac:dyDescent="0.3">
      <c r="A244" s="367" t="s">
        <v>288</v>
      </c>
      <c r="B244" s="324" t="s">
        <v>289</v>
      </c>
      <c r="C244" s="343" t="s">
        <v>252</v>
      </c>
      <c r="D244" s="204" t="s">
        <v>238</v>
      </c>
      <c r="E244" s="206">
        <f>E245+E246+E247</f>
        <v>0</v>
      </c>
      <c r="F244" s="206">
        <f t="shared" ref="F244:O244" si="81">F245+F246+F247</f>
        <v>0</v>
      </c>
      <c r="G244" s="206">
        <f t="shared" si="81"/>
        <v>0</v>
      </c>
      <c r="H244" s="270">
        <f t="shared" si="81"/>
        <v>81318.52</v>
      </c>
      <c r="I244" s="206">
        <f t="shared" si="81"/>
        <v>0</v>
      </c>
      <c r="J244" s="206">
        <f t="shared" si="81"/>
        <v>0</v>
      </c>
      <c r="K244" s="206">
        <f t="shared" si="81"/>
        <v>0</v>
      </c>
      <c r="L244" s="206">
        <f t="shared" si="81"/>
        <v>0</v>
      </c>
      <c r="M244" s="206">
        <f t="shared" si="81"/>
        <v>0</v>
      </c>
      <c r="N244" s="206">
        <f t="shared" si="81"/>
        <v>0</v>
      </c>
      <c r="O244" s="270">
        <f t="shared" si="81"/>
        <v>81318.52</v>
      </c>
    </row>
    <row r="245" spans="1:15" ht="52.5" x14ac:dyDescent="0.3">
      <c r="A245" s="360"/>
      <c r="B245" s="325"/>
      <c r="C245" s="344"/>
      <c r="D245" s="286" t="s">
        <v>50</v>
      </c>
      <c r="E245" s="214">
        <v>0</v>
      </c>
      <c r="F245" s="214">
        <v>0</v>
      </c>
      <c r="G245" s="214">
        <v>0</v>
      </c>
      <c r="H245" s="271">
        <v>0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0</v>
      </c>
    </row>
    <row r="246" spans="1:15" ht="85.5" customHeight="1" x14ac:dyDescent="0.3">
      <c r="A246" s="360"/>
      <c r="B246" s="325"/>
      <c r="C246" s="344"/>
      <c r="D246" s="204" t="s">
        <v>236</v>
      </c>
      <c r="E246" s="206">
        <v>0</v>
      </c>
      <c r="F246" s="206">
        <v>0</v>
      </c>
      <c r="G246" s="206">
        <v>0</v>
      </c>
      <c r="H246" s="271">
        <v>0</v>
      </c>
      <c r="I246" s="209">
        <v>0</v>
      </c>
      <c r="J246" s="209">
        <v>0</v>
      </c>
      <c r="K246" s="209">
        <v>0</v>
      </c>
      <c r="L246" s="209">
        <v>0</v>
      </c>
      <c r="M246" s="209">
        <v>0</v>
      </c>
      <c r="N246" s="209">
        <v>0</v>
      </c>
      <c r="O246" s="271">
        <f>SUM(E246:N246)</f>
        <v>0</v>
      </c>
    </row>
    <row r="247" spans="1:15" ht="97.5" customHeight="1" x14ac:dyDescent="0.3">
      <c r="A247" s="361"/>
      <c r="B247" s="326"/>
      <c r="C247" s="362"/>
      <c r="D247" s="204" t="s">
        <v>235</v>
      </c>
      <c r="E247" s="206">
        <v>0</v>
      </c>
      <c r="F247" s="206">
        <v>0</v>
      </c>
      <c r="G247" s="206">
        <v>0</v>
      </c>
      <c r="H247" s="271">
        <v>81318.52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81318.52</v>
      </c>
    </row>
    <row r="248" spans="1:15" ht="26.25" x14ac:dyDescent="0.3">
      <c r="A248" s="359" t="s">
        <v>290</v>
      </c>
      <c r="B248" s="324" t="s">
        <v>318</v>
      </c>
      <c r="C248" s="343" t="s">
        <v>252</v>
      </c>
      <c r="D248" s="204" t="s">
        <v>238</v>
      </c>
      <c r="E248" s="206">
        <f>E249+E250+E251</f>
        <v>0</v>
      </c>
      <c r="F248" s="206">
        <f t="shared" ref="F248:O248" si="82">F249+F250+F251</f>
        <v>0</v>
      </c>
      <c r="G248" s="206">
        <f t="shared" si="82"/>
        <v>0</v>
      </c>
      <c r="H248" s="270">
        <f t="shared" si="82"/>
        <v>21681.48</v>
      </c>
      <c r="I248" s="206">
        <f t="shared" si="82"/>
        <v>0</v>
      </c>
      <c r="J248" s="206">
        <f t="shared" si="82"/>
        <v>0</v>
      </c>
      <c r="K248" s="206">
        <f t="shared" si="82"/>
        <v>0</v>
      </c>
      <c r="L248" s="206">
        <f t="shared" si="82"/>
        <v>0</v>
      </c>
      <c r="M248" s="206">
        <f t="shared" si="82"/>
        <v>0</v>
      </c>
      <c r="N248" s="206">
        <f t="shared" si="82"/>
        <v>0</v>
      </c>
      <c r="O248" s="270">
        <f t="shared" si="82"/>
        <v>21681.48</v>
      </c>
    </row>
    <row r="249" spans="1:15" ht="52.5" x14ac:dyDescent="0.3">
      <c r="A249" s="360"/>
      <c r="B249" s="325"/>
      <c r="C249" s="344"/>
      <c r="D249" s="286" t="s">
        <v>50</v>
      </c>
      <c r="E249" s="214">
        <v>0</v>
      </c>
      <c r="F249" s="214">
        <v>0</v>
      </c>
      <c r="G249" s="214">
        <v>0</v>
      </c>
      <c r="H249" s="271">
        <v>0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0</v>
      </c>
    </row>
    <row r="250" spans="1:15" ht="69" customHeight="1" x14ac:dyDescent="0.3">
      <c r="A250" s="360"/>
      <c r="B250" s="325"/>
      <c r="C250" s="344"/>
      <c r="D250" s="204" t="s">
        <v>236</v>
      </c>
      <c r="E250" s="206">
        <v>0</v>
      </c>
      <c r="F250" s="206">
        <v>0</v>
      </c>
      <c r="G250" s="206">
        <v>0</v>
      </c>
      <c r="H250" s="271">
        <v>0</v>
      </c>
      <c r="I250" s="209">
        <v>0</v>
      </c>
      <c r="J250" s="209">
        <v>0</v>
      </c>
      <c r="K250" s="209">
        <v>0</v>
      </c>
      <c r="L250" s="209">
        <v>0</v>
      </c>
      <c r="M250" s="209">
        <v>0</v>
      </c>
      <c r="N250" s="209">
        <v>0</v>
      </c>
      <c r="O250" s="271">
        <f>SUM(E250:N250)</f>
        <v>0</v>
      </c>
    </row>
    <row r="251" spans="1:15" ht="135" customHeight="1" x14ac:dyDescent="0.3">
      <c r="A251" s="361"/>
      <c r="B251" s="326"/>
      <c r="C251" s="362"/>
      <c r="D251" s="204" t="s">
        <v>235</v>
      </c>
      <c r="E251" s="206">
        <v>0</v>
      </c>
      <c r="F251" s="206">
        <v>0</v>
      </c>
      <c r="G251" s="206">
        <v>0</v>
      </c>
      <c r="H251" s="271">
        <v>21681.48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21681.48</v>
      </c>
    </row>
    <row r="252" spans="1:15" ht="26.25" x14ac:dyDescent="0.3">
      <c r="A252" s="359" t="s">
        <v>291</v>
      </c>
      <c r="B252" s="324" t="s">
        <v>292</v>
      </c>
      <c r="C252" s="343" t="s">
        <v>243</v>
      </c>
      <c r="D252" s="204" t="s">
        <v>238</v>
      </c>
      <c r="E252" s="206">
        <f>E253+E254+E255</f>
        <v>0</v>
      </c>
      <c r="F252" s="206">
        <f t="shared" ref="F252:O252" si="83">F253+F254+F255</f>
        <v>0</v>
      </c>
      <c r="G252" s="206">
        <f t="shared" si="83"/>
        <v>0</v>
      </c>
      <c r="H252" s="270">
        <f t="shared" si="83"/>
        <v>106876</v>
      </c>
      <c r="I252" s="206">
        <f t="shared" si="83"/>
        <v>0</v>
      </c>
      <c r="J252" s="206">
        <f t="shared" si="83"/>
        <v>0</v>
      </c>
      <c r="K252" s="206">
        <f t="shared" si="83"/>
        <v>0</v>
      </c>
      <c r="L252" s="206">
        <f t="shared" si="83"/>
        <v>0</v>
      </c>
      <c r="M252" s="206">
        <f t="shared" si="83"/>
        <v>0</v>
      </c>
      <c r="N252" s="206">
        <f t="shared" si="83"/>
        <v>0</v>
      </c>
      <c r="O252" s="270">
        <f t="shared" si="83"/>
        <v>106876</v>
      </c>
    </row>
    <row r="253" spans="1:15" ht="52.5" x14ac:dyDescent="0.3">
      <c r="A253" s="360"/>
      <c r="B253" s="325"/>
      <c r="C253" s="344"/>
      <c r="D253" s="286" t="s">
        <v>50</v>
      </c>
      <c r="E253" s="214">
        <v>0</v>
      </c>
      <c r="F253" s="214">
        <v>0</v>
      </c>
      <c r="G253" s="214">
        <v>0</v>
      </c>
      <c r="H253" s="271">
        <v>0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0</v>
      </c>
    </row>
    <row r="254" spans="1:15" ht="78.75" x14ac:dyDescent="0.3">
      <c r="A254" s="360"/>
      <c r="B254" s="325"/>
      <c r="C254" s="344"/>
      <c r="D254" s="204" t="s">
        <v>236</v>
      </c>
      <c r="E254" s="206">
        <v>0</v>
      </c>
      <c r="F254" s="206">
        <v>0</v>
      </c>
      <c r="G254" s="206">
        <v>0</v>
      </c>
      <c r="H254" s="271">
        <v>0</v>
      </c>
      <c r="I254" s="209">
        <v>0</v>
      </c>
      <c r="J254" s="209">
        <v>0</v>
      </c>
      <c r="K254" s="209">
        <v>0</v>
      </c>
      <c r="L254" s="209">
        <v>0</v>
      </c>
      <c r="M254" s="209">
        <v>0</v>
      </c>
      <c r="N254" s="209">
        <v>0</v>
      </c>
      <c r="O254" s="271">
        <f>SUM(E254:N254)</f>
        <v>0</v>
      </c>
    </row>
    <row r="255" spans="1:15" ht="105" x14ac:dyDescent="0.3">
      <c r="A255" s="361"/>
      <c r="B255" s="326"/>
      <c r="C255" s="362"/>
      <c r="D255" s="204" t="s">
        <v>235</v>
      </c>
      <c r="E255" s="206">
        <v>0</v>
      </c>
      <c r="F255" s="206">
        <v>0</v>
      </c>
      <c r="G255" s="206">
        <v>0</v>
      </c>
      <c r="H255" s="271">
        <v>106876</v>
      </c>
      <c r="I255" s="209">
        <v>0</v>
      </c>
      <c r="J255" s="209">
        <v>0</v>
      </c>
      <c r="K255" s="209">
        <v>0</v>
      </c>
      <c r="L255" s="209">
        <v>0</v>
      </c>
      <c r="M255" s="209">
        <v>0</v>
      </c>
      <c r="N255" s="209">
        <v>0</v>
      </c>
      <c r="O255" s="271">
        <f>SUM(E255:N255)</f>
        <v>106876</v>
      </c>
    </row>
    <row r="256" spans="1:15" ht="26.25" x14ac:dyDescent="0.3">
      <c r="A256" s="359" t="s">
        <v>368</v>
      </c>
      <c r="B256" s="324" t="s">
        <v>384</v>
      </c>
      <c r="C256" s="343" t="s">
        <v>243</v>
      </c>
      <c r="D256" s="204" t="s">
        <v>238</v>
      </c>
      <c r="E256" s="206">
        <f>E257+E258+E259</f>
        <v>0</v>
      </c>
      <c r="F256" s="206">
        <f t="shared" ref="F256:O256" si="84">F257+F258+F259</f>
        <v>0</v>
      </c>
      <c r="G256" s="206">
        <f t="shared" si="84"/>
        <v>0</v>
      </c>
      <c r="H256" s="206">
        <f t="shared" si="84"/>
        <v>0</v>
      </c>
      <c r="I256" s="206">
        <f t="shared" si="84"/>
        <v>0</v>
      </c>
      <c r="J256" s="206">
        <f t="shared" si="84"/>
        <v>0</v>
      </c>
      <c r="K256" s="270">
        <f t="shared" si="84"/>
        <v>28000</v>
      </c>
      <c r="L256" s="206">
        <f t="shared" si="84"/>
        <v>0</v>
      </c>
      <c r="M256" s="206">
        <f t="shared" si="84"/>
        <v>0</v>
      </c>
      <c r="N256" s="206">
        <f t="shared" si="84"/>
        <v>0</v>
      </c>
      <c r="O256" s="270">
        <f t="shared" si="84"/>
        <v>28000</v>
      </c>
    </row>
    <row r="257" spans="1:15" ht="25.5" customHeight="1" x14ac:dyDescent="0.3">
      <c r="A257" s="360"/>
      <c r="B257" s="325"/>
      <c r="C257" s="344"/>
      <c r="D257" s="286" t="s">
        <v>50</v>
      </c>
      <c r="E257" s="214">
        <v>0</v>
      </c>
      <c r="F257" s="214">
        <v>0</v>
      </c>
      <c r="G257" s="214">
        <v>0</v>
      </c>
      <c r="H257" s="214">
        <v>0</v>
      </c>
      <c r="I257" s="209">
        <v>0</v>
      </c>
      <c r="J257" s="209">
        <v>0</v>
      </c>
      <c r="K257" s="271">
        <v>0</v>
      </c>
      <c r="L257" s="209">
        <v>0</v>
      </c>
      <c r="M257" s="209">
        <v>0</v>
      </c>
      <c r="N257" s="209">
        <v>0</v>
      </c>
      <c r="O257" s="271">
        <f>SUM(E257:N257)</f>
        <v>0</v>
      </c>
    </row>
    <row r="258" spans="1:15" ht="45.75" customHeight="1" x14ac:dyDescent="0.3">
      <c r="A258" s="360"/>
      <c r="B258" s="325"/>
      <c r="C258" s="344"/>
      <c r="D258" s="204" t="s">
        <v>236</v>
      </c>
      <c r="E258" s="206">
        <v>0</v>
      </c>
      <c r="F258" s="206">
        <v>0</v>
      </c>
      <c r="G258" s="206">
        <v>0</v>
      </c>
      <c r="H258" s="206">
        <v>0</v>
      </c>
      <c r="I258" s="209">
        <v>0</v>
      </c>
      <c r="J258" s="209">
        <v>0</v>
      </c>
      <c r="K258" s="271">
        <v>0</v>
      </c>
      <c r="L258" s="209">
        <v>0</v>
      </c>
      <c r="M258" s="209">
        <v>0</v>
      </c>
      <c r="N258" s="209">
        <v>0</v>
      </c>
      <c r="O258" s="271">
        <f>SUM(E258:N258)</f>
        <v>0</v>
      </c>
    </row>
    <row r="259" spans="1:15" ht="103.5" customHeight="1" x14ac:dyDescent="0.3">
      <c r="A259" s="361"/>
      <c r="B259" s="326"/>
      <c r="C259" s="362"/>
      <c r="D259" s="204" t="s">
        <v>235</v>
      </c>
      <c r="E259" s="206">
        <v>0</v>
      </c>
      <c r="F259" s="206">
        <v>0</v>
      </c>
      <c r="G259" s="206">
        <v>0</v>
      </c>
      <c r="H259" s="206">
        <v>0</v>
      </c>
      <c r="I259" s="209">
        <v>0</v>
      </c>
      <c r="J259" s="209">
        <v>0</v>
      </c>
      <c r="K259" s="271">
        <v>28000</v>
      </c>
      <c r="L259" s="209">
        <v>0</v>
      </c>
      <c r="M259" s="209">
        <v>0</v>
      </c>
      <c r="N259" s="209">
        <v>0</v>
      </c>
      <c r="O259" s="271">
        <f>SUM(E259:N259)</f>
        <v>28000</v>
      </c>
    </row>
    <row r="260" spans="1:15" ht="26.25" x14ac:dyDescent="0.3">
      <c r="A260" s="359" t="s">
        <v>369</v>
      </c>
      <c r="B260" s="324" t="s">
        <v>371</v>
      </c>
      <c r="C260" s="343" t="s">
        <v>252</v>
      </c>
      <c r="D260" s="204" t="s">
        <v>238</v>
      </c>
      <c r="E260" s="206">
        <f>E261+E262+E263</f>
        <v>0</v>
      </c>
      <c r="F260" s="206">
        <f t="shared" ref="F260:O260" si="85">F261+F262+F263</f>
        <v>0</v>
      </c>
      <c r="G260" s="206">
        <f t="shared" si="85"/>
        <v>0</v>
      </c>
      <c r="H260" s="206">
        <f t="shared" si="85"/>
        <v>0</v>
      </c>
      <c r="I260" s="206">
        <f t="shared" si="85"/>
        <v>0</v>
      </c>
      <c r="J260" s="206">
        <f t="shared" si="85"/>
        <v>0</v>
      </c>
      <c r="K260" s="270">
        <f t="shared" si="85"/>
        <v>90600</v>
      </c>
      <c r="L260" s="206">
        <f t="shared" si="85"/>
        <v>0</v>
      </c>
      <c r="M260" s="206">
        <f t="shared" si="85"/>
        <v>0</v>
      </c>
      <c r="N260" s="206">
        <f t="shared" si="85"/>
        <v>0</v>
      </c>
      <c r="O260" s="270">
        <f t="shared" si="85"/>
        <v>90600</v>
      </c>
    </row>
    <row r="261" spans="1:15" ht="52.5" x14ac:dyDescent="0.3">
      <c r="A261" s="360"/>
      <c r="B261" s="325"/>
      <c r="C261" s="344"/>
      <c r="D261" s="286" t="s">
        <v>50</v>
      </c>
      <c r="E261" s="214">
        <v>0</v>
      </c>
      <c r="F261" s="214">
        <v>0</v>
      </c>
      <c r="G261" s="214">
        <v>0</v>
      </c>
      <c r="H261" s="214">
        <v>0</v>
      </c>
      <c r="I261" s="209">
        <v>0</v>
      </c>
      <c r="J261" s="209">
        <v>0</v>
      </c>
      <c r="K261" s="271">
        <v>0</v>
      </c>
      <c r="L261" s="209">
        <v>0</v>
      </c>
      <c r="M261" s="209">
        <v>0</v>
      </c>
      <c r="N261" s="209">
        <v>0</v>
      </c>
      <c r="O261" s="271">
        <f>SUM(E261:N261)</f>
        <v>0</v>
      </c>
    </row>
    <row r="262" spans="1:15" ht="78.75" x14ac:dyDescent="0.3">
      <c r="A262" s="360"/>
      <c r="B262" s="325"/>
      <c r="C262" s="344"/>
      <c r="D262" s="204" t="s">
        <v>236</v>
      </c>
      <c r="E262" s="206">
        <v>0</v>
      </c>
      <c r="F262" s="206">
        <v>0</v>
      </c>
      <c r="G262" s="206">
        <v>0</v>
      </c>
      <c r="H262" s="206">
        <v>0</v>
      </c>
      <c r="I262" s="209">
        <v>0</v>
      </c>
      <c r="J262" s="209">
        <v>0</v>
      </c>
      <c r="K262" s="271">
        <v>0</v>
      </c>
      <c r="L262" s="209">
        <v>0</v>
      </c>
      <c r="M262" s="209">
        <v>0</v>
      </c>
      <c r="N262" s="209">
        <v>0</v>
      </c>
      <c r="O262" s="271">
        <f>SUM(E262:N262)</f>
        <v>0</v>
      </c>
    </row>
    <row r="263" spans="1:15" ht="81" customHeight="1" x14ac:dyDescent="0.3">
      <c r="A263" s="361"/>
      <c r="B263" s="326"/>
      <c r="C263" s="362"/>
      <c r="D263" s="204" t="s">
        <v>235</v>
      </c>
      <c r="E263" s="206">
        <v>0</v>
      </c>
      <c r="F263" s="206">
        <v>0</v>
      </c>
      <c r="G263" s="206">
        <v>0</v>
      </c>
      <c r="H263" s="206">
        <v>0</v>
      </c>
      <c r="I263" s="209">
        <v>0</v>
      </c>
      <c r="J263" s="209">
        <v>0</v>
      </c>
      <c r="K263" s="271">
        <v>90600</v>
      </c>
      <c r="L263" s="209">
        <v>0</v>
      </c>
      <c r="M263" s="209">
        <v>0</v>
      </c>
      <c r="N263" s="209">
        <v>0</v>
      </c>
      <c r="O263" s="271">
        <f>SUM(E263:N263)</f>
        <v>90600</v>
      </c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  <row r="300" spans="1:15" ht="26.25" x14ac:dyDescent="0.4">
      <c r="A300" s="272"/>
      <c r="B300" s="273"/>
      <c r="C300" s="274"/>
      <c r="D300" s="274"/>
      <c r="E300" s="274"/>
      <c r="F300" s="274"/>
      <c r="G300" s="274"/>
      <c r="H300" s="275"/>
      <c r="I300" s="275"/>
      <c r="J300" s="275"/>
      <c r="K300" s="275"/>
      <c r="L300" s="275"/>
      <c r="M300" s="275"/>
      <c r="N300" s="275"/>
      <c r="O300" s="276"/>
    </row>
    <row r="301" spans="1:15" ht="26.25" x14ac:dyDescent="0.4">
      <c r="A301" s="272"/>
      <c r="B301" s="273"/>
      <c r="C301" s="274"/>
      <c r="D301" s="274"/>
      <c r="E301" s="274"/>
      <c r="F301" s="274"/>
      <c r="G301" s="274"/>
      <c r="H301" s="275"/>
      <c r="I301" s="275"/>
      <c r="J301" s="275"/>
      <c r="K301" s="275"/>
      <c r="L301" s="275"/>
      <c r="M301" s="275"/>
      <c r="N301" s="275"/>
      <c r="O301" s="276"/>
    </row>
  </sheetData>
  <mergeCells count="207">
    <mergeCell ref="A7:O7"/>
    <mergeCell ref="A8:A9"/>
    <mergeCell ref="B8:B9"/>
    <mergeCell ref="C8:C9"/>
    <mergeCell ref="D8:D9"/>
    <mergeCell ref="E8:O8"/>
    <mergeCell ref="K2:O2"/>
    <mergeCell ref="K3:O3"/>
    <mergeCell ref="K4:O4"/>
    <mergeCell ref="K5:O5"/>
    <mergeCell ref="A6:J6"/>
    <mergeCell ref="K6:O6"/>
    <mergeCell ref="A18:D18"/>
    <mergeCell ref="A19:D19"/>
    <mergeCell ref="A20:D20"/>
    <mergeCell ref="A21:D21"/>
    <mergeCell ref="A22:A26"/>
    <mergeCell ref="B22:B26"/>
    <mergeCell ref="C22:C26"/>
    <mergeCell ref="A11:O11"/>
    <mergeCell ref="A12:D12"/>
    <mergeCell ref="A13:D13"/>
    <mergeCell ref="A14:D14"/>
    <mergeCell ref="A15:D15"/>
    <mergeCell ref="A17:O17"/>
    <mergeCell ref="A37:O37"/>
    <mergeCell ref="A38:D38"/>
    <mergeCell ref="A39:D39"/>
    <mergeCell ref="A40:D40"/>
    <mergeCell ref="A41:D41"/>
    <mergeCell ref="A42:A45"/>
    <mergeCell ref="B42:B45"/>
    <mergeCell ref="C42:C45"/>
    <mergeCell ref="A27:O27"/>
    <mergeCell ref="A28:D28"/>
    <mergeCell ref="A29:D29"/>
    <mergeCell ref="A30:D30"/>
    <mergeCell ref="A31:D31"/>
    <mergeCell ref="A32:A36"/>
    <mergeCell ref="B32:B36"/>
    <mergeCell ref="C32:C36"/>
    <mergeCell ref="A56:O56"/>
    <mergeCell ref="A57:D57"/>
    <mergeCell ref="A58:D58"/>
    <mergeCell ref="A59:D59"/>
    <mergeCell ref="A60:D60"/>
    <mergeCell ref="A61:A64"/>
    <mergeCell ref="B61:B64"/>
    <mergeCell ref="C61:C64"/>
    <mergeCell ref="A46:O46"/>
    <mergeCell ref="A47:D47"/>
    <mergeCell ref="A48:D48"/>
    <mergeCell ref="A49:D49"/>
    <mergeCell ref="A50:D50"/>
    <mergeCell ref="A51:A55"/>
    <mergeCell ref="B51:B55"/>
    <mergeCell ref="C51:C55"/>
    <mergeCell ref="A73:A76"/>
    <mergeCell ref="B73:B76"/>
    <mergeCell ref="C73:C76"/>
    <mergeCell ref="A77:A80"/>
    <mergeCell ref="B77:B80"/>
    <mergeCell ref="C77:C80"/>
    <mergeCell ref="A65:A68"/>
    <mergeCell ref="B65:B68"/>
    <mergeCell ref="C65:C68"/>
    <mergeCell ref="A69:A72"/>
    <mergeCell ref="B69:B72"/>
    <mergeCell ref="C69:C72"/>
    <mergeCell ref="A89:A92"/>
    <mergeCell ref="B89:B92"/>
    <mergeCell ref="C89:C92"/>
    <mergeCell ref="A93:A96"/>
    <mergeCell ref="B93:B96"/>
    <mergeCell ref="C93:C96"/>
    <mergeCell ref="A81:A84"/>
    <mergeCell ref="B81:B84"/>
    <mergeCell ref="C81:C84"/>
    <mergeCell ref="A85:A88"/>
    <mergeCell ref="B85:B88"/>
    <mergeCell ref="C85:C88"/>
    <mergeCell ref="A105:A108"/>
    <mergeCell ref="B105:B108"/>
    <mergeCell ref="C105:C108"/>
    <mergeCell ref="A109:A113"/>
    <mergeCell ref="B109:B113"/>
    <mergeCell ref="C109:C113"/>
    <mergeCell ref="A97:A100"/>
    <mergeCell ref="B97:B100"/>
    <mergeCell ref="C97:C100"/>
    <mergeCell ref="A101:A104"/>
    <mergeCell ref="B101:B104"/>
    <mergeCell ref="C101:C104"/>
    <mergeCell ref="A124:A127"/>
    <mergeCell ref="B124:B127"/>
    <mergeCell ref="C124:C127"/>
    <mergeCell ref="A128:A129"/>
    <mergeCell ref="B128:B129"/>
    <mergeCell ref="C128:C129"/>
    <mergeCell ref="A114:A115"/>
    <mergeCell ref="B114:B115"/>
    <mergeCell ref="A116:A119"/>
    <mergeCell ref="B116:B119"/>
    <mergeCell ref="C116:C119"/>
    <mergeCell ref="A120:A123"/>
    <mergeCell ref="B120:B123"/>
    <mergeCell ref="C120:C123"/>
    <mergeCell ref="A136:A139"/>
    <mergeCell ref="B136:B139"/>
    <mergeCell ref="C136:C139"/>
    <mergeCell ref="A140:A142"/>
    <mergeCell ref="B140:B142"/>
    <mergeCell ref="C140:C142"/>
    <mergeCell ref="A130:A131"/>
    <mergeCell ref="B130:B131"/>
    <mergeCell ref="C130:C131"/>
    <mergeCell ref="A132:A135"/>
    <mergeCell ref="B132:B135"/>
    <mergeCell ref="C132:C135"/>
    <mergeCell ref="A150:A153"/>
    <mergeCell ref="B150:B153"/>
    <mergeCell ref="C150:C153"/>
    <mergeCell ref="A154:A158"/>
    <mergeCell ref="B154:B158"/>
    <mergeCell ref="C154:C158"/>
    <mergeCell ref="A143:A145"/>
    <mergeCell ref="B143:B145"/>
    <mergeCell ref="C143:C145"/>
    <mergeCell ref="A146:A149"/>
    <mergeCell ref="B146:B149"/>
    <mergeCell ref="C146:C149"/>
    <mergeCell ref="A166:A167"/>
    <mergeCell ref="B166:B167"/>
    <mergeCell ref="C166:C167"/>
    <mergeCell ref="A169:A171"/>
    <mergeCell ref="B169:B171"/>
    <mergeCell ref="A172:A174"/>
    <mergeCell ref="B172:B174"/>
    <mergeCell ref="C172:C174"/>
    <mergeCell ref="A159:A163"/>
    <mergeCell ref="B159:B163"/>
    <mergeCell ref="C159:C163"/>
    <mergeCell ref="A164:A165"/>
    <mergeCell ref="B164:B165"/>
    <mergeCell ref="C164:C165"/>
    <mergeCell ref="A187:A190"/>
    <mergeCell ref="B187:B190"/>
    <mergeCell ref="C187:C190"/>
    <mergeCell ref="A191:A194"/>
    <mergeCell ref="B191:B194"/>
    <mergeCell ref="C191:C194"/>
    <mergeCell ref="A178:O178"/>
    <mergeCell ref="A179:D179"/>
    <mergeCell ref="A180:D180"/>
    <mergeCell ref="A181:D181"/>
    <mergeCell ref="A182:D182"/>
    <mergeCell ref="A183:A186"/>
    <mergeCell ref="B183:B186"/>
    <mergeCell ref="C183:C186"/>
    <mergeCell ref="B204:B207"/>
    <mergeCell ref="B208:B211"/>
    <mergeCell ref="B212:B215"/>
    <mergeCell ref="B216:B219"/>
    <mergeCell ref="C216:C219"/>
    <mergeCell ref="B220:B223"/>
    <mergeCell ref="A195:A198"/>
    <mergeCell ref="B195:B198"/>
    <mergeCell ref="C195:C198"/>
    <mergeCell ref="A199:A203"/>
    <mergeCell ref="B199:B203"/>
    <mergeCell ref="C199:C203"/>
    <mergeCell ref="A230:D230"/>
    <mergeCell ref="A231:A234"/>
    <mergeCell ref="B231:B234"/>
    <mergeCell ref="C231:C234"/>
    <mergeCell ref="A235:O235"/>
    <mergeCell ref="A236:D236"/>
    <mergeCell ref="A224:A225"/>
    <mergeCell ref="B224:B225"/>
    <mergeCell ref="A226:O226"/>
    <mergeCell ref="A227:D227"/>
    <mergeCell ref="A228:D228"/>
    <mergeCell ref="A229:D229"/>
    <mergeCell ref="A176:A177"/>
    <mergeCell ref="B176:B177"/>
    <mergeCell ref="C176:C177"/>
    <mergeCell ref="A260:A263"/>
    <mergeCell ref="B260:B263"/>
    <mergeCell ref="C260:C263"/>
    <mergeCell ref="A252:A255"/>
    <mergeCell ref="B252:B255"/>
    <mergeCell ref="C252:C255"/>
    <mergeCell ref="A256:A259"/>
    <mergeCell ref="B256:B259"/>
    <mergeCell ref="C256:C259"/>
    <mergeCell ref="A244:A247"/>
    <mergeCell ref="B244:B247"/>
    <mergeCell ref="C244:C247"/>
    <mergeCell ref="A248:A251"/>
    <mergeCell ref="B248:B251"/>
    <mergeCell ref="C248:C251"/>
    <mergeCell ref="A237:D237"/>
    <mergeCell ref="A238:D238"/>
    <mergeCell ref="A239:D239"/>
    <mergeCell ref="A240:A243"/>
    <mergeCell ref="B240:B243"/>
    <mergeCell ref="C240:C243"/>
  </mergeCells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09" t="s">
        <v>33</v>
      </c>
      <c r="Q1" s="409"/>
    </row>
    <row r="2" spans="1:22" ht="15" x14ac:dyDescent="0.25">
      <c r="A2" s="410" t="s">
        <v>39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  <c r="M2" s="410"/>
      <c r="N2" s="410"/>
      <c r="O2" s="410"/>
      <c r="P2" s="410"/>
      <c r="Q2" s="410"/>
    </row>
    <row r="3" spans="1:22" ht="15" x14ac:dyDescent="0.25">
      <c r="A3" s="406" t="str">
        <f>'Таблица 1'!A10</f>
        <v xml:space="preserve"> "Развитие физической культуры и спорта Приморского края" на 2013-2021 годы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8"/>
    </row>
    <row r="4" spans="1:22" x14ac:dyDescent="0.2">
      <c r="A4" s="410" t="s">
        <v>16</v>
      </c>
      <c r="B4" s="411" t="s">
        <v>34</v>
      </c>
      <c r="C4" s="411" t="s">
        <v>10</v>
      </c>
      <c r="D4" s="412" t="s">
        <v>11</v>
      </c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4"/>
    </row>
    <row r="5" spans="1:22" ht="30.75" customHeight="1" x14ac:dyDescent="0.2">
      <c r="A5" s="410"/>
      <c r="B5" s="411"/>
      <c r="C5" s="411"/>
      <c r="D5" s="412">
        <v>2011</v>
      </c>
      <c r="E5" s="415"/>
      <c r="F5" s="412">
        <v>2012</v>
      </c>
      <c r="G5" s="415"/>
      <c r="H5" s="411">
        <v>2013</v>
      </c>
      <c r="I5" s="411"/>
      <c r="J5" s="411">
        <v>2014</v>
      </c>
      <c r="K5" s="411"/>
      <c r="L5" s="411">
        <v>2015</v>
      </c>
      <c r="M5" s="411"/>
      <c r="N5" s="411">
        <v>2016</v>
      </c>
      <c r="O5" s="411"/>
      <c r="P5" s="411">
        <v>2017</v>
      </c>
      <c r="Q5" s="411"/>
    </row>
    <row r="6" spans="1:22" ht="60" x14ac:dyDescent="0.2">
      <c r="A6" s="410"/>
      <c r="B6" s="411"/>
      <c r="C6" s="411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04"/>
      <c r="S6" s="405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17" t="s">
        <v>125</v>
      </c>
      <c r="G1" s="417"/>
      <c r="H1" s="417"/>
      <c r="I1" s="417"/>
      <c r="J1" s="417"/>
      <c r="K1" s="417"/>
      <c r="L1" s="417"/>
    </row>
    <row r="2" spans="1:12" s="4" customFormat="1" ht="103.5" customHeight="1" x14ac:dyDescent="0.25">
      <c r="A2" s="147"/>
      <c r="B2" s="147"/>
      <c r="C2" s="134"/>
      <c r="D2" s="148"/>
      <c r="E2" s="148"/>
      <c r="F2" s="416" t="s">
        <v>179</v>
      </c>
      <c r="G2" s="416"/>
      <c r="H2" s="416"/>
      <c r="I2" s="416"/>
      <c r="J2" s="416"/>
      <c r="K2" s="416"/>
      <c r="L2" s="416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18" t="s">
        <v>128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</row>
    <row r="5" spans="1:12" s="53" customFormat="1" ht="65.25" customHeight="1" x14ac:dyDescent="0.25">
      <c r="A5" s="420" t="s">
        <v>181</v>
      </c>
      <c r="B5" s="420"/>
      <c r="C5" s="420"/>
      <c r="D5" s="420"/>
      <c r="E5" s="420"/>
      <c r="F5" s="420"/>
      <c r="G5" s="420"/>
      <c r="H5" s="420"/>
      <c r="I5" s="420"/>
      <c r="J5" s="420"/>
      <c r="K5" s="420"/>
      <c r="L5" s="420"/>
    </row>
    <row r="6" spans="1:12" s="57" customFormat="1" ht="24.75" customHeight="1" x14ac:dyDescent="0.2">
      <c r="A6" s="421" t="s">
        <v>16</v>
      </c>
      <c r="B6" s="424" t="s">
        <v>4</v>
      </c>
      <c r="C6" s="426" t="s">
        <v>112</v>
      </c>
      <c r="D6" s="425" t="s">
        <v>115</v>
      </c>
      <c r="E6" s="425"/>
      <c r="F6" s="425"/>
      <c r="G6" s="425"/>
      <c r="H6" s="425"/>
      <c r="I6" s="425"/>
      <c r="J6" s="425"/>
      <c r="K6" s="425"/>
      <c r="L6" s="425"/>
    </row>
    <row r="7" spans="1:12" s="58" customFormat="1" ht="23.25" customHeight="1" x14ac:dyDescent="0.2">
      <c r="A7" s="422"/>
      <c r="B7" s="424"/>
      <c r="C7" s="427"/>
      <c r="D7" s="425" t="s">
        <v>13</v>
      </c>
      <c r="E7" s="425" t="s">
        <v>5</v>
      </c>
      <c r="F7" s="425"/>
      <c r="G7" s="425"/>
      <c r="H7" s="425"/>
      <c r="I7" s="425"/>
      <c r="J7" s="425"/>
      <c r="K7" s="425"/>
      <c r="L7" s="425"/>
    </row>
    <row r="8" spans="1:12" s="58" customFormat="1" ht="36.75" customHeight="1" x14ac:dyDescent="0.2">
      <c r="A8" s="423"/>
      <c r="B8" s="424"/>
      <c r="C8" s="428"/>
      <c r="D8" s="425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42" t="s">
        <v>199</v>
      </c>
      <c r="B1" s="442"/>
      <c r="C1" s="442"/>
      <c r="D1" s="442"/>
      <c r="E1" s="442"/>
      <c r="F1" s="442"/>
    </row>
    <row r="2" spans="1:6" s="4" customFormat="1" ht="21" customHeight="1" x14ac:dyDescent="0.25">
      <c r="A2" s="433" t="s">
        <v>126</v>
      </c>
      <c r="B2" s="433"/>
      <c r="C2" s="433"/>
      <c r="D2" s="433"/>
      <c r="E2" s="433"/>
      <c r="F2" s="433"/>
    </row>
    <row r="3" spans="1:6" s="4" customFormat="1" ht="19.5" customHeight="1" x14ac:dyDescent="0.25">
      <c r="A3" s="433" t="s">
        <v>189</v>
      </c>
      <c r="B3" s="433"/>
      <c r="C3" s="433"/>
      <c r="D3" s="433"/>
      <c r="E3" s="433"/>
      <c r="F3" s="433"/>
    </row>
    <row r="4" spans="1:6" ht="11.25" customHeight="1" x14ac:dyDescent="0.2">
      <c r="A4" s="65"/>
    </row>
    <row r="5" spans="1:6" s="62" customFormat="1" ht="15.75" customHeight="1" x14ac:dyDescent="0.2">
      <c r="A5" s="435" t="s">
        <v>16</v>
      </c>
      <c r="B5" s="435" t="s">
        <v>159</v>
      </c>
      <c r="C5" s="435" t="s">
        <v>6</v>
      </c>
      <c r="D5" s="435" t="s">
        <v>87</v>
      </c>
      <c r="E5" s="435"/>
      <c r="F5" s="435" t="s">
        <v>200</v>
      </c>
    </row>
    <row r="6" spans="1:6" s="62" customFormat="1" ht="78.75" customHeight="1" x14ac:dyDescent="0.2">
      <c r="A6" s="435"/>
      <c r="B6" s="435"/>
      <c r="C6" s="435"/>
      <c r="D6" s="80" t="s">
        <v>201</v>
      </c>
      <c r="E6" s="80" t="s">
        <v>202</v>
      </c>
      <c r="F6" s="435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36" t="s">
        <v>68</v>
      </c>
      <c r="B10" s="441" t="s">
        <v>146</v>
      </c>
      <c r="C10" s="429" t="s">
        <v>2</v>
      </c>
      <c r="D10" s="429">
        <v>2013</v>
      </c>
      <c r="E10" s="429">
        <v>2018</v>
      </c>
      <c r="F10" s="429"/>
    </row>
    <row r="11" spans="1:6" s="62" customFormat="1" ht="45.75" customHeight="1" x14ac:dyDescent="0.2">
      <c r="A11" s="439"/>
      <c r="B11" s="440"/>
      <c r="C11" s="434"/>
      <c r="D11" s="430"/>
      <c r="E11" s="430"/>
      <c r="F11" s="434"/>
    </row>
    <row r="12" spans="1:6" s="62" customFormat="1" ht="113.25" customHeight="1" x14ac:dyDescent="0.2">
      <c r="A12" s="440"/>
      <c r="B12" s="122" t="s">
        <v>127</v>
      </c>
      <c r="C12" s="87" t="s">
        <v>98</v>
      </c>
      <c r="D12" s="431" t="s">
        <v>214</v>
      </c>
      <c r="E12" s="432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31" t="s">
        <v>144</v>
      </c>
      <c r="E13" s="432"/>
      <c r="F13" s="95" t="s">
        <v>106</v>
      </c>
    </row>
    <row r="14" spans="1:6" s="59" customFormat="1" ht="67.5" customHeight="1" x14ac:dyDescent="0.25">
      <c r="A14" s="436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37"/>
      <c r="B15" s="122" t="s">
        <v>91</v>
      </c>
      <c r="C15" s="87" t="s">
        <v>98</v>
      </c>
      <c r="D15" s="431" t="s">
        <v>203</v>
      </c>
      <c r="E15" s="432"/>
      <c r="F15" s="95" t="s">
        <v>103</v>
      </c>
    </row>
    <row r="16" spans="1:6" s="59" customFormat="1" ht="50.25" customHeight="1" x14ac:dyDescent="0.25">
      <c r="A16" s="438"/>
      <c r="B16" s="122" t="s">
        <v>92</v>
      </c>
      <c r="C16" s="87" t="s">
        <v>98</v>
      </c>
      <c r="D16" s="431" t="s">
        <v>216</v>
      </c>
      <c r="E16" s="432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31" t="s">
        <v>215</v>
      </c>
      <c r="E17" s="432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36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37"/>
      <c r="B20" s="122" t="s">
        <v>116</v>
      </c>
      <c r="C20" s="88" t="s">
        <v>98</v>
      </c>
      <c r="D20" s="431" t="s">
        <v>177</v>
      </c>
      <c r="E20" s="432"/>
      <c r="F20" s="95" t="s">
        <v>117</v>
      </c>
    </row>
    <row r="21" spans="1:6" s="59" customFormat="1" ht="53.25" customHeight="1" x14ac:dyDescent="0.25">
      <c r="A21" s="438"/>
      <c r="B21" s="122" t="s">
        <v>118</v>
      </c>
      <c r="C21" s="88" t="s">
        <v>98</v>
      </c>
      <c r="D21" s="431" t="s">
        <v>178</v>
      </c>
      <c r="E21" s="432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31" t="s">
        <v>204</v>
      </c>
      <c r="E23" s="432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31" t="s">
        <v>206</v>
      </c>
      <c r="E27" s="432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31" t="s">
        <v>149</v>
      </c>
      <c r="E28" s="432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31" t="s">
        <v>206</v>
      </c>
      <c r="E30" s="432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31" t="s">
        <v>149</v>
      </c>
      <c r="E31" s="432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31" t="s">
        <v>207</v>
      </c>
      <c r="E34" s="432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31" t="s">
        <v>208</v>
      </c>
      <c r="E35" s="432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31" t="s">
        <v>209</v>
      </c>
      <c r="E37" s="432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31" t="s">
        <v>145</v>
      </c>
      <c r="E38" s="432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31" t="s">
        <v>203</v>
      </c>
      <c r="E42" s="432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31" t="s">
        <v>211</v>
      </c>
      <c r="E44" s="432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31" t="s">
        <v>207</v>
      </c>
      <c r="E45" s="432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31" t="s">
        <v>212</v>
      </c>
      <c r="E46" s="432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31" t="s">
        <v>213</v>
      </c>
      <c r="E49" s="432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Таблица 1</vt:lpstr>
      <vt:lpstr>Таблица 2</vt:lpstr>
      <vt:lpstr>Таблица 6</vt:lpstr>
      <vt:lpstr>Лист1</vt:lpstr>
      <vt:lpstr>Таблица 6 (2)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'Таблица 6 (2)'!Заголовки_для_печати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  <vt:lpstr>'Таблица 6 (2)'!Область_печати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2024-12-16T02:24:43Z</cp:lastPrinted>
  <dcterms:created xsi:type="dcterms:W3CDTF">2011-08-21T10:16:30Z</dcterms:created>
  <dcterms:modified xsi:type="dcterms:W3CDTF">2024-12-16T02:24:54Z</dcterms:modified>
</cp:coreProperties>
</file>